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10" windowHeight="7425" tabRatio="676" activeTab="1"/>
  </bookViews>
  <sheets>
    <sheet name="Cover" sheetId="1" r:id="rId1"/>
    <sheet name="FS" sheetId="2" r:id="rId2"/>
    <sheet name="IS" sheetId="3" r:id="rId3"/>
    <sheet name="CE" sheetId="4" r:id="rId4"/>
    <sheet name="CF" sheetId="5" r:id="rId5"/>
    <sheet name="Note 3-18" sheetId="6" r:id="rId6"/>
    <sheet name="Asset Schedule" sheetId="7" state="hidden" r:id="rId7"/>
    <sheet name="Sheet2" sheetId="8" state="hidden" r:id="rId8"/>
    <sheet name="Deferred Tax" sheetId="9" state="hidden" r:id="rId9"/>
    <sheet name="Sheet1" sheetId="10" state="hidden" r:id="rId10"/>
    <sheet name="Note 19-37" sheetId="11" r:id="rId11"/>
    <sheet name="Note 35-37 " sheetId="12" r:id="rId12"/>
    <sheet name="Note-38-39" sheetId="13" r:id="rId13"/>
    <sheet name="PPE" sheetId="14" r:id="rId14"/>
  </sheets>
  <definedNames>
    <definedName name="_xlfn.AGGREGATE" hidden="1">#NAME?</definedName>
    <definedName name="_xlnm.Print_Area" localSheetId="6">'Asset Schedule'!$A$1:$K$37</definedName>
    <definedName name="_xlnm.Print_Area" localSheetId="3">'CE'!$A$1:$D$44</definedName>
    <definedName name="_xlnm.Print_Area" localSheetId="4">'CF'!$A$1:$I$98</definedName>
    <definedName name="_xlnm.Print_Area" localSheetId="0">'Cover'!$A$1:$I$17</definedName>
    <definedName name="_xlnm.Print_Area" localSheetId="8">'Deferred Tax'!$A$1:$H$55</definedName>
    <definedName name="_xlnm.Print_Area" localSheetId="1">'FS'!$A$1:$L$64</definedName>
    <definedName name="_xlnm.Print_Area" localSheetId="2">'IS'!$A$1:$L$61</definedName>
    <definedName name="_xlnm.Print_Area" localSheetId="10">'Note 19-37'!$A$1:$K$312</definedName>
    <definedName name="_xlnm.Print_Area" localSheetId="5">'Note 3-18'!$A$1:$L$272</definedName>
    <definedName name="_xlnm.Print_Area" localSheetId="11">'Note 35-37 '!$A$3:$I$51</definedName>
    <definedName name="_xlnm.Print_Area" localSheetId="12">'Note-38-39'!$A$1:$H$38</definedName>
    <definedName name="_xlnm.Print_Area" localSheetId="13">'PPE'!$A$1:$I$31</definedName>
    <definedName name="_xlnm.Print_Titles" localSheetId="5">'Note 3-18'!$5:$6</definedName>
  </definedNames>
  <calcPr fullCalcOnLoad="1"/>
</workbook>
</file>

<file path=xl/comments9.xml><?xml version="1.0" encoding="utf-8"?>
<comments xmlns="http://schemas.openxmlformats.org/spreadsheetml/2006/main">
  <authors>
    <author>USER</author>
    <author>Windows User</author>
  </authors>
  <commentList>
    <comment ref="A16" authorId="0">
      <text>
        <r>
          <rPr>
            <b/>
            <sz val="9"/>
            <rFont val="Tahoma"/>
            <family val="2"/>
          </rPr>
          <t xml:space="preserve">Preliminary expense of the beginning (1996) of the company but NBR not approved this expense
</t>
        </r>
      </text>
    </comment>
    <comment ref="F15" authorId="1">
      <text>
        <r>
          <rPr>
            <b/>
            <sz val="9"/>
            <rFont val="Tahoma"/>
            <family val="2"/>
          </rPr>
          <t>Need to be confirmed</t>
        </r>
        <r>
          <rPr>
            <sz val="9"/>
            <rFont val="Tahoma"/>
            <family val="2"/>
          </rPr>
          <t xml:space="preserve">
</t>
        </r>
      </text>
    </comment>
  </commentList>
</comments>
</file>

<file path=xl/sharedStrings.xml><?xml version="1.0" encoding="utf-8"?>
<sst xmlns="http://schemas.openxmlformats.org/spreadsheetml/2006/main" count="720" uniqueCount="521">
  <si>
    <t>RAHIMA FOOD CORPORATION LTD.</t>
  </si>
  <si>
    <t>Taka</t>
  </si>
  <si>
    <t>Security Deposit - Titas Gas</t>
  </si>
  <si>
    <t>Rate</t>
  </si>
  <si>
    <t>C O S T</t>
  </si>
  <si>
    <t>P A R T I C U L A R S</t>
  </si>
  <si>
    <t>Of</t>
  </si>
  <si>
    <t>Depr.</t>
  </si>
  <si>
    <t>W.D.Value</t>
  </si>
  <si>
    <t>%</t>
  </si>
  <si>
    <t>(Taka)</t>
  </si>
  <si>
    <t>Addition</t>
  </si>
  <si>
    <t>Factory Building</t>
  </si>
  <si>
    <t>Plant &amp; Machinery</t>
  </si>
  <si>
    <t>Storage Tanks</t>
  </si>
  <si>
    <t>Weighing Scales</t>
  </si>
  <si>
    <t>Furniture &amp; Fixture</t>
  </si>
  <si>
    <t>Office Equipments</t>
  </si>
  <si>
    <t>Motor Vehicle</t>
  </si>
  <si>
    <t>Telephone Installation</t>
  </si>
  <si>
    <t>Electrical Appliances</t>
  </si>
  <si>
    <t xml:space="preserve">             D  E  P  R  E  C  I  A  T  I  O  N</t>
  </si>
  <si>
    <t>Land &amp; Land Development</t>
  </si>
  <si>
    <t xml:space="preserve"> </t>
  </si>
  <si>
    <t xml:space="preserve">         </t>
  </si>
  <si>
    <t>Travelling and conveyance</t>
  </si>
  <si>
    <t>Papers and periodicals</t>
  </si>
  <si>
    <t>Opening balance</t>
  </si>
  <si>
    <t>Bank guarantee margin</t>
  </si>
  <si>
    <t>Audit fee</t>
  </si>
  <si>
    <t>Bank charges</t>
  </si>
  <si>
    <t>Workshop machinery &amp; Eqts</t>
  </si>
  <si>
    <t>Water installation</t>
  </si>
  <si>
    <t>Provision for Income Tax</t>
  </si>
  <si>
    <t>Other Civil &amp;  Mechanical</t>
  </si>
  <si>
    <t>construction</t>
  </si>
  <si>
    <t>Printing and photo copy</t>
  </si>
  <si>
    <t>Stationery charges</t>
  </si>
  <si>
    <t>Vehicle operation and maintenance</t>
  </si>
  <si>
    <t>Other office expenses</t>
  </si>
  <si>
    <t xml:space="preserve">Security Deposit - CDBL </t>
  </si>
  <si>
    <t>Shareholders' Equity</t>
  </si>
  <si>
    <t>Factory Overhead                          (Note - 19.3)</t>
  </si>
  <si>
    <t>Admin, selling &amp; general expenses   (Note - 20)</t>
  </si>
  <si>
    <t>s</t>
  </si>
  <si>
    <t>Security Deposit-Palli Bidduth samity</t>
  </si>
  <si>
    <t xml:space="preserve">Charged during </t>
  </si>
  <si>
    <t>Retained Earnings</t>
  </si>
  <si>
    <t>Fixed Assets  :</t>
  </si>
  <si>
    <t>Make-up of Fixed Assets is as under  :</t>
  </si>
  <si>
    <t>Particulars</t>
  </si>
  <si>
    <t>01 July, 2015</t>
  </si>
  <si>
    <t>30 June,2016</t>
  </si>
  <si>
    <t>the year</t>
  </si>
  <si>
    <t>30 June .2016</t>
  </si>
  <si>
    <t>30 June.2015</t>
  </si>
  <si>
    <t>As at 30 June,2016</t>
  </si>
  <si>
    <t>As at 3 June,2015</t>
  </si>
  <si>
    <t>Authorised Capital :</t>
  </si>
  <si>
    <t>Issued, subscribed &amp; paid up capital</t>
  </si>
  <si>
    <t>20,000,200 ordinary shares of Tk. 10/- each</t>
  </si>
  <si>
    <t>Holding  %</t>
  </si>
  <si>
    <t>1  to  500</t>
  </si>
  <si>
    <t>501  to  1,000</t>
  </si>
  <si>
    <t>1,001  to  5,000</t>
  </si>
  <si>
    <t>5,001  to 10,000</t>
  </si>
  <si>
    <t>10,001  to  100,000</t>
  </si>
  <si>
    <t>100,001  to  250,000</t>
  </si>
  <si>
    <t>250,001  to  500,000</t>
  </si>
  <si>
    <t>500,001  to  1,000,000</t>
  </si>
  <si>
    <t>1,000,001  to  9,999,999</t>
  </si>
  <si>
    <t>b)   Foreign Investors</t>
  </si>
  <si>
    <t>c)  Institutions</t>
  </si>
  <si>
    <t>d)  General Public</t>
  </si>
  <si>
    <t>Audit Fees</t>
  </si>
  <si>
    <t>Deferred Tax</t>
  </si>
  <si>
    <t>Publicity and Advertisement</t>
  </si>
  <si>
    <t>3.00</t>
  </si>
  <si>
    <t>3.01</t>
  </si>
  <si>
    <t>Depreciation for the year  is charged as under  :</t>
  </si>
  <si>
    <t>(Note 17.03)</t>
  </si>
  <si>
    <t>(Note 18.00)</t>
  </si>
  <si>
    <t>Notes</t>
  </si>
  <si>
    <t>Amount in Taka</t>
  </si>
  <si>
    <t xml:space="preserve">  %</t>
  </si>
  <si>
    <t>No. of Shares</t>
  </si>
  <si>
    <t>Total:</t>
  </si>
  <si>
    <t>Range of holdings in number of shares</t>
  </si>
  <si>
    <t>Apportionment of Depreciation for the year  is charged as under  :</t>
  </si>
  <si>
    <t>Statement of Cash Flows</t>
  </si>
  <si>
    <t>Standard Chartered  Bank Ltd. (A/C no.: 71001)</t>
  </si>
  <si>
    <t>AB Bank Ltd.; Mohakhali Br. (A/C no.: 47094000)</t>
  </si>
  <si>
    <t>NCC Bank Ltd., Uttara Br. (A/C no.: 000085)</t>
  </si>
  <si>
    <t>Sonali Bank Ltd., Motijheel Br. (A/C no.: 69893)</t>
  </si>
  <si>
    <t>Carrying Value of  Total assets</t>
  </si>
  <si>
    <t>Less: Land value</t>
  </si>
  <si>
    <t>Carrying Value of assets</t>
  </si>
  <si>
    <t>Liabilities (WPPF)</t>
  </si>
  <si>
    <t>Accounting base value of the assets:</t>
  </si>
  <si>
    <t>Accounting base:</t>
  </si>
  <si>
    <t>Tax  base:</t>
  </si>
  <si>
    <t>Liabilities (Expenses not written off)</t>
  </si>
  <si>
    <t>Temporary Difference</t>
  </si>
  <si>
    <t>Deferred Tax liabilty (25%)</t>
  </si>
  <si>
    <t>Deferred Tax Expense:</t>
  </si>
  <si>
    <t>Deferred Tax Expense for the Period:</t>
  </si>
  <si>
    <t>Statement of Profit or Loss and Other Comprehensive Income</t>
  </si>
  <si>
    <t>Statement of Financial Position</t>
  </si>
  <si>
    <t xml:space="preserve">Rate of Depre ciation          </t>
  </si>
  <si>
    <t>Annexure - A</t>
  </si>
  <si>
    <t xml:space="preserve">Opening Balance </t>
  </si>
  <si>
    <t>Schedule of Property, Plant &amp; Equipment</t>
  </si>
  <si>
    <t>Assets</t>
  </si>
  <si>
    <t>One Bank Ltd., Uttara Br. (C/D A/C no.:61020008414)</t>
  </si>
  <si>
    <t>Bank Guarantee margin represents the amount deposited with Islami Bank Bangladesh Ltd., Farmgate Br, for issuing bank guarantees in favour of Titas Gas Transmission &amp; Distribution Co. Ltd. for obtaining gas line connection to the factory. The bank guarantees are BG-17 for Tk.812,800/-, BG-18 for Tk. 168,400/- and BG-19 for Tk. 74,974/-.</t>
  </si>
  <si>
    <t xml:space="preserve">Current Assets </t>
  </si>
  <si>
    <t xml:space="preserve">Non-Current Assets </t>
  </si>
  <si>
    <t xml:space="preserve">Non-Current Liabilities </t>
  </si>
  <si>
    <t xml:space="preserve">Current Liabilities </t>
  </si>
  <si>
    <t>CASH FLOWS FROM INVESTING ACTIVITIES:</t>
  </si>
  <si>
    <t>CASH FLOWS FROM FINANCING ACTIVITIES:</t>
  </si>
  <si>
    <t>CASH FLOWS FROM OPERATING ACTIVITIES:</t>
  </si>
  <si>
    <t>Net Increase/(decrease) in Cash &amp; Cash Equivalants</t>
  </si>
  <si>
    <t>Closing Balance:</t>
  </si>
  <si>
    <t>No. of Shareholders</t>
  </si>
  <si>
    <t>Number of Shares</t>
  </si>
  <si>
    <t>A) Composition of shareholding :</t>
  </si>
  <si>
    <t>B) Details of the shareholding is given below :</t>
  </si>
  <si>
    <t>Figures are in BDT (Taka)</t>
  </si>
  <si>
    <t>Tax liability as on June 30, 2018</t>
  </si>
  <si>
    <t>Tax liability as on June 30, 2017</t>
  </si>
  <si>
    <t>Storage Tank</t>
  </si>
  <si>
    <t>Civil &amp; Mechanical</t>
  </si>
  <si>
    <t>Weighning Scale</t>
  </si>
  <si>
    <t>Furniture</t>
  </si>
  <si>
    <t>Electric Plant</t>
  </si>
  <si>
    <t>Office Equipment</t>
  </si>
  <si>
    <t>Motor Car</t>
  </si>
  <si>
    <t>Workshop Machinery</t>
  </si>
  <si>
    <t>Telephone</t>
  </si>
  <si>
    <t>WDV as on June 30,2018</t>
  </si>
  <si>
    <t>Depreciation chrage for the year</t>
  </si>
  <si>
    <t>WDV as on 30.06.2018</t>
  </si>
  <si>
    <t>WDV as on 30.06.2017</t>
  </si>
  <si>
    <t>WDV as on 30.06.2016</t>
  </si>
  <si>
    <t>Addition/(Disposal)</t>
  </si>
  <si>
    <t>SHAREHOLDERS' EQUITY &amp; LIABILITIES</t>
  </si>
  <si>
    <t>2018-2019</t>
  </si>
  <si>
    <t xml:space="preserve">         Particulars</t>
  </si>
  <si>
    <t>Share capital</t>
  </si>
  <si>
    <t xml:space="preserve">       Total</t>
  </si>
  <si>
    <t>Details are shown in Annexure 'A'</t>
  </si>
  <si>
    <t>The distribution schedule showing the number of  shareholders and their shareholding in percentage has been disclosed below as  required under  Listing Regulation of Dhaka and Chittagong Stock Exchanges :</t>
  </si>
  <si>
    <t>50,000,000 ordinary shares of Tk. 10/- each</t>
  </si>
  <si>
    <t>Addition  (Disposal)</t>
  </si>
  <si>
    <t xml:space="preserve">Charged (Adjustment)       </t>
  </si>
  <si>
    <t>Addition during the year</t>
  </si>
  <si>
    <t>2019-2020</t>
  </si>
  <si>
    <t>Carrying Value  :</t>
  </si>
  <si>
    <t>Tax based value  :</t>
  </si>
  <si>
    <t xml:space="preserve">Temporary difference </t>
  </si>
  <si>
    <t>Closing balance</t>
  </si>
  <si>
    <t>Vat and Excise</t>
  </si>
  <si>
    <t>Construction in progress</t>
  </si>
  <si>
    <t>Tax deducted at source</t>
  </si>
  <si>
    <t>Written Down Value: (a-b)</t>
  </si>
  <si>
    <t>Notes to the Financial Statements</t>
  </si>
  <si>
    <t>2020-2021</t>
  </si>
  <si>
    <t>Income from Interest on Bank deposits</t>
  </si>
  <si>
    <t>Security deposits represent the amount paid by the company with different service providing orgnizations  for obtaining service from them.</t>
  </si>
  <si>
    <t>Total  :</t>
  </si>
  <si>
    <t>(Note 26 )</t>
  </si>
  <si>
    <t>Deferred Tax expense(Income)</t>
  </si>
  <si>
    <t>Acquisition of Property, Plant and Equipment</t>
  </si>
  <si>
    <t>CASH FLOW FROM FINANCIAL ACTIVITY  :</t>
  </si>
  <si>
    <t>Cash flow from Investment activity</t>
  </si>
  <si>
    <t>Net Increase (decrease) in Cash and Cash equivalent</t>
  </si>
  <si>
    <t>Net Profit(Loss) as per  Profit or Loss Statement</t>
  </si>
  <si>
    <t>Increase in Current Assets -Tax paid at source</t>
  </si>
  <si>
    <t>Payment of prior year's expense-VAT and Tax</t>
  </si>
  <si>
    <t>Cash flow from  operating activities</t>
  </si>
  <si>
    <t xml:space="preserve">    By reconciliation of Net Profit</t>
  </si>
  <si>
    <t>Increase (decrease)in Current Liabilities -Liabilities for expenses</t>
  </si>
  <si>
    <t>Adjustment  for expenses not involving cash :</t>
  </si>
  <si>
    <t>Board meeting &amp; Audit Audit Committee meeting attendance fee</t>
  </si>
  <si>
    <t xml:space="preserve">Factory Building-  Coconut oil plant </t>
  </si>
  <si>
    <t>Factory Building- Cashew nut processing plant</t>
  </si>
  <si>
    <t>Plant &amp; Machinery-Cashew nut plant</t>
  </si>
  <si>
    <t>Motor Vehicle- Head office</t>
  </si>
  <si>
    <t>Delivery vehicles</t>
  </si>
  <si>
    <t>As at June 30, 2022</t>
  </si>
  <si>
    <t xml:space="preserve"> June 30, 2022</t>
  </si>
  <si>
    <t>Transferred to Fac. Building -Coconut Oil plant</t>
  </si>
  <si>
    <t>Transferred to Fac. Building -Cashew Nut Processing plant</t>
  </si>
  <si>
    <t>Office room</t>
  </si>
  <si>
    <t xml:space="preserve">Factory Overhead -Coconut plant                       </t>
  </si>
  <si>
    <t xml:space="preserve">Factory Overhead -Cashew Nut plant                   </t>
  </si>
  <si>
    <t>Admin., Selling &amp; General expense</t>
  </si>
  <si>
    <t>Sale of Cashew Nuts</t>
  </si>
  <si>
    <t>Sale of By-product of Cashew Nuts</t>
  </si>
  <si>
    <t>Cost of Labour</t>
  </si>
  <si>
    <t>Opening Stock</t>
  </si>
  <si>
    <t>Purchase during the year</t>
  </si>
  <si>
    <t>Less : Closing Stock of Raw materials</t>
  </si>
  <si>
    <t>Elecctricity expense</t>
  </si>
  <si>
    <t>Cost of Steam</t>
  </si>
  <si>
    <t>Repair and Maintenance of machinery</t>
  </si>
  <si>
    <t>Repair and Maintenance of factory building</t>
  </si>
  <si>
    <t>Depreciation expense</t>
  </si>
  <si>
    <t xml:space="preserve">Cost of goods manufactured </t>
  </si>
  <si>
    <t>Cost of Cashew Nuts sold</t>
  </si>
  <si>
    <t>Less : Closing Stock</t>
  </si>
  <si>
    <t>Indirect materials</t>
  </si>
  <si>
    <t>Electricity expense</t>
  </si>
  <si>
    <t>Salary and  allowances</t>
  </si>
  <si>
    <t>Office entertainment expense</t>
  </si>
  <si>
    <t>Telephone, Fax and Internet charges</t>
  </si>
  <si>
    <t>Repair and maintenance</t>
  </si>
  <si>
    <t>Postage and Courier</t>
  </si>
  <si>
    <t>Licence, fees and subscription</t>
  </si>
  <si>
    <t>Expenses for A.G.M</t>
  </si>
  <si>
    <t>Legal and Professional fee</t>
  </si>
  <si>
    <t>2021-2022</t>
  </si>
  <si>
    <t>Cost of goods sold</t>
  </si>
  <si>
    <t>Profit before Tax</t>
  </si>
  <si>
    <t>Provision for Tax</t>
  </si>
  <si>
    <t>Inventories</t>
  </si>
  <si>
    <t>Accounts receivable</t>
  </si>
  <si>
    <t>Advance, deposits and prepayments</t>
  </si>
  <si>
    <t>Cash and Bank balance</t>
  </si>
  <si>
    <t>Pubali Bank, Foreign Exchanage Branch(2905102001600)</t>
  </si>
  <si>
    <t>Deferred Tax  : Asset (Liability) :</t>
  </si>
  <si>
    <t>Accounts payable</t>
  </si>
  <si>
    <t>Net profit/(Loss) during the year</t>
  </si>
  <si>
    <t>Deferred Tax expense</t>
  </si>
  <si>
    <t>Earning attributable to the shareholders</t>
  </si>
  <si>
    <t>Number of shares outstanding</t>
  </si>
  <si>
    <t>Qnty.(MT)</t>
  </si>
  <si>
    <t>Payment against un-claimed share subscription money</t>
  </si>
  <si>
    <t>Payment against un-claimed didvidend</t>
  </si>
  <si>
    <t>Payment of liability against acquisition of plant &amp; equipment</t>
  </si>
  <si>
    <t>Net Assets</t>
  </si>
  <si>
    <t>Net Operating Cash Flow per share (NOCFPS)  :</t>
  </si>
  <si>
    <t xml:space="preserve">Net Cash Flow from Operating activities </t>
  </si>
  <si>
    <t>Commission, Brokerage or Discount  :</t>
  </si>
  <si>
    <t>No commission, Brokerage or discount against sales was paid during the year under report.</t>
  </si>
  <si>
    <t>Payment in Foreign Currency  :</t>
  </si>
  <si>
    <t xml:space="preserve"> Perquisites to employees  :</t>
  </si>
  <si>
    <t>Audit fee  :</t>
  </si>
  <si>
    <t>Payment of perquisites to Directors/ Officers  :</t>
  </si>
  <si>
    <t>Related party disclosures  :</t>
  </si>
  <si>
    <t>Others  :</t>
  </si>
  <si>
    <t xml:space="preserve">c)  The company had no contingent liability/ Asset  on the date of the Financial Statements. </t>
  </si>
  <si>
    <t>Net Asset value per share</t>
  </si>
  <si>
    <t xml:space="preserve">                                                   For the year ended 30 June, 2022</t>
  </si>
  <si>
    <t>Increase in Current Assets -Inventories</t>
  </si>
  <si>
    <t>Increase in Current Assets -Accts. Receivable, VAT Current A/C.</t>
  </si>
  <si>
    <t>Refund of prior year's expense</t>
  </si>
  <si>
    <t>Decrease in Current liability-    WPWF</t>
  </si>
  <si>
    <t>Received as Interest from bank on un-paid dividend</t>
  </si>
  <si>
    <t>CASH FLOW FROM INVESTMENT ACTIVITY :</t>
  </si>
  <si>
    <t>(Note-  25.02 )</t>
  </si>
  <si>
    <t>(Note- 24.03 )</t>
  </si>
  <si>
    <t>(Note 26.00 )</t>
  </si>
  <si>
    <t>b)  There was no Capital expenditure contract but not incurred or provided for.</t>
  </si>
  <si>
    <t>Rubel Trading</t>
  </si>
  <si>
    <t>Azan Store</t>
  </si>
  <si>
    <t>S.M.Enterprise</t>
  </si>
  <si>
    <t>Salam Enterprise</t>
  </si>
  <si>
    <t>Agata Feed Mills</t>
  </si>
  <si>
    <t>Interest Income on un-paid dividend (Net of Tax and charges)</t>
  </si>
  <si>
    <t>Decrease in Current Assets -L/C. margin</t>
  </si>
  <si>
    <t>Plant &amp; Machinery-Coconut oil plant</t>
  </si>
  <si>
    <t>Depreciation  expenses  &amp; other  expense</t>
  </si>
  <si>
    <t>Creditors against machinery supplied</t>
  </si>
  <si>
    <t>Earning Par Share:</t>
  </si>
  <si>
    <t>The break up of the above amount is as under :</t>
  </si>
  <si>
    <t xml:space="preserve">Cost value </t>
  </si>
  <si>
    <t>Less: Accumulated depreciation</t>
  </si>
  <si>
    <t>As at &amp; for the year ended</t>
  </si>
  <si>
    <t>Closing Balance (A)</t>
  </si>
  <si>
    <t>Closing Balance (B)</t>
  </si>
  <si>
    <t>A)   Factory building :</t>
  </si>
  <si>
    <t>B)  Plant &amp; Machinery Installation in progress :</t>
  </si>
  <si>
    <t>Total Constraction in Progress ( A + B )  :</t>
  </si>
  <si>
    <t>Cash in hand:</t>
  </si>
  <si>
    <t>Cash at Bank :</t>
  </si>
  <si>
    <t xml:space="preserve">Total  </t>
  </si>
  <si>
    <t>Amount In BDT</t>
  </si>
  <si>
    <t>Deferred Tax Asset( Liability) at the  end of the year</t>
  </si>
  <si>
    <t>Deferred Tax Asset( Liability) at the beginning of the year</t>
  </si>
  <si>
    <t>a)  There was no claim against the company not acknowledged as debt on the date of the financial stetements.</t>
  </si>
  <si>
    <t>There was no credit facility available to the company under any contract (other than credit available in ordinary course of business) on the date of the financial statements.</t>
  </si>
  <si>
    <t>This represents the amount payable to the above company for purchase of full set of machinery of Cashew Nut Processing plant, imported by them. As per  agreement (MOU) signed with them, the liability is payable after 3(three) years from the date of signing the MOU with no interest  or charge for this period.</t>
  </si>
  <si>
    <t>Audit  fee during the year under report comprises of Auditors' remuneration excluding VAT  for Audit of Accounts and remuneration excluding VAT for certification  of compliance of  Corporate Governance Code as per guide line issued by BSEC.</t>
  </si>
  <si>
    <t>d)  Previous years figures have been re-arranged to confirm  to the Current year's presentation.</t>
  </si>
  <si>
    <t>Net assets value per share</t>
  </si>
  <si>
    <t>Earning Par Share ( EPS)</t>
  </si>
  <si>
    <t xml:space="preserve">Net Operating Cash Flow per share (NOCFPS)  </t>
  </si>
  <si>
    <t>Salary Range</t>
  </si>
  <si>
    <t>No. of Person</t>
  </si>
  <si>
    <t>SL. No.</t>
  </si>
  <si>
    <t>Total</t>
  </si>
  <si>
    <t xml:space="preserve"> 5,000-15,000 </t>
  </si>
  <si>
    <t xml:space="preserve"> 15,001-25,000 </t>
  </si>
  <si>
    <t xml:space="preserve"> 25,001-50,000 </t>
  </si>
  <si>
    <t xml:space="preserve"> 50,001-200,000 </t>
  </si>
  <si>
    <t>b)  No compensation was paid by the company to the Managing Director/ Chief Executive  officer/ Directors  of the company during the year under report.</t>
  </si>
  <si>
    <t xml:space="preserve">c)  No Board meeting attendance fee was paid to the Directors of the company for attending Board meeting excluding the Independent Director, who was paid fees for attending Board Meeting and Audit Committee Meeeting during the year.  </t>
  </si>
  <si>
    <t>Dividend :</t>
  </si>
  <si>
    <t>Note</t>
  </si>
  <si>
    <t>Particular</t>
  </si>
  <si>
    <t>Place:Dhaka,Bangladesh</t>
  </si>
  <si>
    <t xml:space="preserve">There was no employee in the employment of the company drawng salary less than Taka 3,000/- per month.  Number of employees in the emloyment of the company during the year under report was 5 ( Five) and each of them was drawing salary more than Taka 3,000/- per month. </t>
  </si>
  <si>
    <t>Credit contract  :</t>
  </si>
  <si>
    <r>
      <t xml:space="preserve">Salary Range:  </t>
    </r>
    <r>
      <rPr>
        <sz val="11"/>
        <rFont val="Calibri"/>
        <family val="2"/>
      </rPr>
      <t>Salary Range of the Employees are given below:</t>
    </r>
  </si>
  <si>
    <t xml:space="preserve">   Chief Financial Officer  </t>
  </si>
  <si>
    <t xml:space="preserve">                 Director    </t>
  </si>
  <si>
    <t xml:space="preserve">               Company Secretary</t>
  </si>
  <si>
    <t xml:space="preserve">Managing Director               Director                   Chief Financial Officer                        Company Secretary         </t>
  </si>
  <si>
    <t>Payment of liability against acquisition of  palnt &amp; Equipment</t>
  </si>
  <si>
    <t>Managing Partner</t>
  </si>
  <si>
    <t>ICAB Enrollment no.: 178</t>
  </si>
  <si>
    <t>Signed for and on behalf of</t>
  </si>
  <si>
    <t>MABS &amp; J Partners</t>
  </si>
  <si>
    <t>Chartered Accountants</t>
  </si>
  <si>
    <t xml:space="preserve">Managing Director                  Director                           Chief Financial Officer                 Company Secretary </t>
  </si>
  <si>
    <t xml:space="preserve">  Managing Director                 Director                      Chief Financial Officer                       Company Secretary         </t>
  </si>
  <si>
    <t>For the year ended 30 June, 2023</t>
  </si>
  <si>
    <t>2022-2023</t>
  </si>
  <si>
    <t>As at and for year ended June 30, 2023</t>
  </si>
  <si>
    <t>As on              July 01, 2022</t>
  </si>
  <si>
    <t>As on                 June 30, 2023</t>
  </si>
  <si>
    <t>As on             June 30, 2023</t>
  </si>
  <si>
    <t>Written Down Value  June 30, 2023</t>
  </si>
  <si>
    <t>As at June 30, 2023</t>
  </si>
  <si>
    <t xml:space="preserve"> June 30, 2023</t>
  </si>
  <si>
    <t>Md. Shahabuddin -For purchase of goods on Credit</t>
  </si>
  <si>
    <t>Sale of Coconut oil</t>
  </si>
  <si>
    <t>Sale of By-product of Coconut oil</t>
  </si>
  <si>
    <t>Add : Opening stock of Finished good</t>
  </si>
  <si>
    <t>Goods avilable for sale</t>
  </si>
  <si>
    <t>Less  : Closing Stock of Finished goods</t>
  </si>
  <si>
    <t>Cost of goods manufactured</t>
  </si>
  <si>
    <t>Less : Closingh Stock of Finished goods</t>
  </si>
  <si>
    <t>Add : Opening stock of Finished goods</t>
  </si>
  <si>
    <t>No payment in Foreign Currency has been made duridng the year under report.</t>
  </si>
  <si>
    <t>Company held on 29th December, 2022 .</t>
  </si>
  <si>
    <t>a)   Directors/ Sponsors</t>
  </si>
  <si>
    <t>Bangladesh Cashew Nut Processing  Industrial Ltd.(Note 12.01)</t>
  </si>
  <si>
    <t>M/S. Abu Khaer Trading Corporation (Note 12.02)</t>
  </si>
  <si>
    <t>Cost of Cashew Nuts  sold  ( Note 20.01)</t>
  </si>
  <si>
    <t>Cost of Coconut oil sold  ( Note 20.04)</t>
  </si>
  <si>
    <t>Raw materials consumed  (Note 20.02)</t>
  </si>
  <si>
    <t>Cost of Raw materials (Note 20.05)</t>
  </si>
  <si>
    <t>Factory Overhead cost ( Note 20.06 )</t>
  </si>
  <si>
    <t>and the Associated Companies, which has been approved by the shareholders in Annual General Meeting of the</t>
  </si>
  <si>
    <t>Factory Overhead cost Note (20.03)</t>
  </si>
  <si>
    <t>Indirect labour cost</t>
  </si>
  <si>
    <t>Indirect Materials cost</t>
  </si>
  <si>
    <t>Fuel and lubricants</t>
  </si>
  <si>
    <t>Vehicle operation and maintenance cost</t>
  </si>
  <si>
    <t>Other Factory overhead expense</t>
  </si>
  <si>
    <t>Nirshingdi Store</t>
  </si>
  <si>
    <t>Haji Helal Store</t>
  </si>
  <si>
    <t>Saleh &amp; Brothers</t>
  </si>
  <si>
    <t>Sugata Feed Mills</t>
  </si>
  <si>
    <t>Tashin Jahan</t>
  </si>
  <si>
    <t>2022- 2023</t>
  </si>
  <si>
    <t>202- 2023</t>
  </si>
  <si>
    <t xml:space="preserve">Advance against Work order </t>
  </si>
  <si>
    <t>Advance against purchase</t>
  </si>
  <si>
    <t>Liability against Fees &amp; Subscription</t>
  </si>
  <si>
    <t>Liabilities against  product items purchased for employees</t>
  </si>
  <si>
    <t>Balance as on June 30,2023</t>
  </si>
  <si>
    <t>For the year ended June 30, 2023</t>
  </si>
  <si>
    <t>Increase in Current Assets -Advance for purchase and  work order</t>
  </si>
  <si>
    <t xml:space="preserve">Increase in Current Assets -Accts. Receivable, </t>
  </si>
  <si>
    <t>Increase (decrease)in Current Liabilities -Acts. Payable</t>
  </si>
  <si>
    <t>Other Income :</t>
  </si>
  <si>
    <t>Increase(decrease) in Current Assets -Inventories</t>
  </si>
  <si>
    <t>Deviation of the NOCFPS of the current year compared to that  of the previous year is due to utilization of more  cash for acquisition of  stock of raw materials.</t>
  </si>
  <si>
    <t>Increase in Current Assets - Advance for purchase and work order</t>
  </si>
  <si>
    <t>Increase (decrease)in Current Liabilities -Acts. Payable-</t>
  </si>
  <si>
    <t>Decrease in  Current Liabilities  with Associated Cos. Liabilities for expenses</t>
  </si>
  <si>
    <t xml:space="preserve">During the previous year, the Company paid Cash dividend @ 5% to the Public shareholders, other than the Directors  </t>
  </si>
  <si>
    <t xml:space="preserve">     Managing Director </t>
  </si>
  <si>
    <t xml:space="preserve">ICAB Enrollment no.: </t>
  </si>
  <si>
    <t xml:space="preserve">     </t>
  </si>
  <si>
    <t xml:space="preserve">Dorment Bank Accounts of the previous year have been closed as per resolution taken in the Board of the  Director of the company in its 236th Board meerting held on 29.3.2023, except  Bank Account with NCCBL, which  is under process of closure. </t>
  </si>
  <si>
    <t xml:space="preserve">d)  No amount of money was spent by the company for compensating any member of the Board / Officer of the company for special services rendered by them during the year. </t>
  </si>
  <si>
    <t>Moulvi Bazar Sales Centre</t>
  </si>
  <si>
    <t>Increase in Current Assets -  VAT Current A/C.</t>
  </si>
  <si>
    <t>Board meeting remuneration fee</t>
  </si>
  <si>
    <t>Jamuna Bank, Moulvi Bazar Branch ( C/D A/C No: 1001482170)</t>
  </si>
  <si>
    <t>C)  The share of the company is listed with both Dhaka Stock Exchange Ltd. and Chittagong Stock Exchange Ltd. and is quoted at Taka 239.80 and Taka 242.50 on 30.6.2023 at Dhaka Stock Exchange Ltd. and Chittagong Stock Exchange Ltd. respectively.</t>
  </si>
  <si>
    <t xml:space="preserve"> City Sugar Industries Ltd.</t>
  </si>
  <si>
    <t xml:space="preserve"> City Seed Crashing Industries Ltd.</t>
  </si>
  <si>
    <t xml:space="preserve"> City Edible oil Ltd.</t>
  </si>
  <si>
    <t>City Edible oil Ltd.</t>
  </si>
  <si>
    <t>Advance vat payment</t>
  </si>
  <si>
    <t>Tax paid at source (AIT)</t>
  </si>
  <si>
    <t>This represents the amount payable to the above party for purchase of machinery from them for production of coconut oil. The bill for supply of machinery is payable after 3(three) years with no interrest or any other charge for the credit period.</t>
  </si>
  <si>
    <t>a) During the year total 13 Board Meeting were held.</t>
  </si>
  <si>
    <t>Increase (decrease)  in  Current liability-    WPPF</t>
  </si>
  <si>
    <t>Provdision for WPPF</t>
  </si>
  <si>
    <t>Closing Balance</t>
  </si>
  <si>
    <t>Add:depreciartion</t>
  </si>
  <si>
    <t>Less:taxable dep.</t>
  </si>
  <si>
    <t>Taxable income</t>
  </si>
  <si>
    <t>Add: depreciation</t>
  </si>
  <si>
    <t>less:taxable dep.</t>
  </si>
  <si>
    <t>Transaction with City Sugar Industries Ltd. arises out of Fund transfer for favour of  financing business of the company , transaction with City Seed Crashing Industries  Ltd. arises out of Utility service(Current &amp; steam) received by the company required for its production activity and Transaction with City edible oil Ltd. aries out of supply of some produt items supplied to the employees of the company from them at reduced price against their salary.Transaction with Related parties bears no interest or any other charge. Details are given below:</t>
  </si>
  <si>
    <t>Related party Name</t>
  </si>
  <si>
    <t>Opening Balance</t>
  </si>
  <si>
    <t>Adjustment during the year</t>
  </si>
  <si>
    <t>City Sugar Industries Ltd.</t>
  </si>
  <si>
    <t>Sister concern</t>
  </si>
  <si>
    <t>City Seed Crashing Industries Ltd.</t>
  </si>
  <si>
    <t>Product supply to employees</t>
  </si>
  <si>
    <t>C R Mazumder FCA</t>
  </si>
  <si>
    <t>Provision for WPPF</t>
  </si>
  <si>
    <t>DVC No:</t>
  </si>
  <si>
    <t>Financing business</t>
  </si>
  <si>
    <t>Utility service</t>
  </si>
  <si>
    <t>Nature of relationship</t>
  </si>
  <si>
    <t>Nature of transactions</t>
  </si>
  <si>
    <t xml:space="preserve">Provision for WPPF &amp; Wealfare Fund </t>
  </si>
  <si>
    <t>Gross profit</t>
  </si>
  <si>
    <t xml:space="preserve">Other income  </t>
  </si>
  <si>
    <t>Profit before contribution to WPPF &amp; Welfare Fund</t>
  </si>
  <si>
    <t>Contribution to  WPPF &amp; Welfare Fund</t>
  </si>
  <si>
    <t>Profit before tax</t>
  </si>
  <si>
    <t>Income tax expense  :</t>
  </si>
  <si>
    <t>Earning per share (EPS)</t>
  </si>
  <si>
    <t>Net profit after tax</t>
  </si>
  <si>
    <t>Statement of Changes in Equity</t>
  </si>
  <si>
    <t>Net profit   during the year</t>
  </si>
  <si>
    <t>Dividend paid during the year</t>
  </si>
  <si>
    <t xml:space="preserve">Prior year adjustment </t>
  </si>
  <si>
    <t xml:space="preserve">Adjustment for tax return for the </t>
  </si>
  <si>
    <t>Adjustment for tax return for the assessment year  2020-2021</t>
  </si>
  <si>
    <t xml:space="preserve">Adjustment for payment of VAT </t>
  </si>
  <si>
    <t>Adjustment for payment of VAT for the previous year.</t>
  </si>
  <si>
    <t>Cash received  from customers and others</t>
  </si>
  <si>
    <t>Cash paid to  suppliers and others</t>
  </si>
  <si>
    <t>Income tax paid</t>
  </si>
  <si>
    <t>Net cash generated from/(used in) operating activities:</t>
  </si>
  <si>
    <t>Received fund from related parties</t>
  </si>
  <si>
    <t>Dividend Paid</t>
  </si>
  <si>
    <t>Net cash generated from/(Used in) financing activities:</t>
  </si>
  <si>
    <t>Net cash generated from/(Used in) investing activities:</t>
  </si>
  <si>
    <t>Cash &amp; Cash Equivalants at the end of the year</t>
  </si>
  <si>
    <t>Net operating cash flows per share( Note 28)</t>
  </si>
  <si>
    <t xml:space="preserve">                                                     Particulars</t>
  </si>
  <si>
    <t>CASH FLOWS FROM OPERATING ACTIVITIES :</t>
  </si>
  <si>
    <t xml:space="preserve">   RAHIMA FOOD CORPORATION LTD.</t>
  </si>
  <si>
    <t>Cash &amp; Cash equivalants at the beginning of the year</t>
  </si>
  <si>
    <t>Finished goods- Cashew Nuts (Note 20.01)</t>
  </si>
  <si>
    <t>Raw materials- Cashew Nuts(Note 20.02)</t>
  </si>
  <si>
    <t>Finished goods-Coconut Oil( 20.04)</t>
  </si>
  <si>
    <t>Raw materials- Coconut oil (Note 20.05)</t>
  </si>
  <si>
    <t>Adjustment for payment of VAT for the prior year</t>
  </si>
  <si>
    <t>assessment year 2021-2022</t>
  </si>
  <si>
    <t>Less : Paid  during the year</t>
  </si>
  <si>
    <t>Add: Provision during the year (Note 24.00)</t>
  </si>
  <si>
    <t>Less: Adjustment for tax return for the assessment year  2020-2021</t>
  </si>
  <si>
    <t>Less: Paid/adjustment during the year</t>
  </si>
  <si>
    <t>Net Sales :</t>
  </si>
  <si>
    <t xml:space="preserve">Net Asset value (NAV) per share </t>
  </si>
  <si>
    <t>Deviation of the EPS of the current year with that of the previous year is due to more Income by operational activities during the current year compared to the previous year.</t>
  </si>
  <si>
    <t>Related parties disclosures  :</t>
  </si>
  <si>
    <t xml:space="preserve">Profit before contribution to WPPF  </t>
  </si>
  <si>
    <t>Contribution to WPPF</t>
  </si>
  <si>
    <t>This represents statutory contribution by the company as per Bangladesh Labour Act,2006. The amount is computed @ 5% of net profit before tax, but after charging such contribution.</t>
  </si>
  <si>
    <t>Transactions with City Sugar Industries Ltd. arises out of Fund transfer for favour of  financing business of the company , transactions with City Seed Crashing Industries  Ltd. arises out of Utility services (Current &amp; steam) received by the company required for its production activities and Transactions with City edible oil Ltd. aries out of supply of some products items supplied to the employees of the company from them at reduced price against their salary. Transaction with Related parties bears no interest or any other charges. Details are given below:</t>
  </si>
  <si>
    <t>ASSETS</t>
  </si>
  <si>
    <t>Total Assets</t>
  </si>
  <si>
    <t>Total Equity and Liabilities</t>
  </si>
  <si>
    <t>Revenue (Net sales)</t>
  </si>
  <si>
    <t xml:space="preserve">Operating expenses </t>
  </si>
  <si>
    <t>Admin, selling and general expenses</t>
  </si>
  <si>
    <t>Acquisition of Property, Plant &amp; Equipment</t>
  </si>
  <si>
    <t>In the opinion of the management of the company , all the  advances, deposits and pre-payments  are realizable in the ordinry course of business, at  a value at least equal to the amounts at which they are stated in this  Statement of Financial Position.</t>
  </si>
  <si>
    <t xml:space="preserve">        For the year ended 30 June, 2023 </t>
  </si>
  <si>
    <t>Property, plant and equipment</t>
  </si>
  <si>
    <t>Retained earnings</t>
  </si>
  <si>
    <t>Deferred tax liability</t>
  </si>
  <si>
    <t>Current accounts with related parties</t>
  </si>
  <si>
    <t>Unclaimed dividend</t>
  </si>
  <si>
    <t>Liabilities for expenses</t>
  </si>
  <si>
    <t>Provision for income tax</t>
  </si>
  <si>
    <t>Operating profit</t>
  </si>
  <si>
    <t xml:space="preserve"> Statement of Changes in  Equity</t>
  </si>
  <si>
    <t>For the year ended 30 June, 2022</t>
  </si>
  <si>
    <t xml:space="preserve">Managing Director                    Director                         Chief Financial Officer                            Company Secretary    </t>
  </si>
  <si>
    <t xml:space="preserve">Managing Director          Director               Chief Financial Officer                       Company Secretary </t>
  </si>
  <si>
    <t>i) As per the aging of this receivable and customers payment behavior,all accounts receivable generated from normal operation business are good and collectible in the subsequent year.</t>
  </si>
  <si>
    <t>ii) No amount has been due by the directors of the company, including the key management persons and  any of them individually and jointly with any other person.</t>
  </si>
  <si>
    <t>No amount was due by the Directors of the company, including the key managemet persons and any of them individually or jointly with any other person.</t>
  </si>
  <si>
    <t>Adjustment for tax return for the assessment year 2021-2022</t>
  </si>
  <si>
    <t>Accounts payable  : Tk. Nil</t>
  </si>
  <si>
    <t xml:space="preserve"> Current tax </t>
  </si>
  <si>
    <t xml:space="preserve"> Deferred tax </t>
  </si>
  <si>
    <t>During the previous year, the Company paid Cash dividend @ 5% to the Public shareholders, other than the Directors and the Associated Companies, which has been approved by the shareholders in Annual General Meeting of the Company held on 29th December, 2022.</t>
  </si>
  <si>
    <t>The  annexed Notes (1- 39) form an integral part of these Financial Statements and approved by the  Board of Directors on 22.10.2023</t>
  </si>
  <si>
    <t>Dated: 22.10.2023</t>
  </si>
  <si>
    <t>Sd/-</t>
  </si>
  <si>
    <t>The  annexed Notes ( 1- 39   ) form an integral part of these financial statements and approved by the  Board of Directors on 22.10.2023</t>
  </si>
  <si>
    <t xml:space="preserve">                Sd/-                               Sd/-</t>
  </si>
  <si>
    <t xml:space="preserve">                   Sd/-                                 Sd/-                                               Sd/-</t>
  </si>
  <si>
    <t xml:space="preserve">            Sd/-                                      Sd/-                                       Sd/-</t>
  </si>
  <si>
    <t>Balance as on June 30,2022</t>
  </si>
  <si>
    <t>During the year, the Company paid @ 10% to the Public shareholders, other than the Directors and the Associated Companies, which has been approved by the shareholders in Annual General Meeting of the Company held on 10th December, 2023</t>
  </si>
  <si>
    <t xml:space="preserve">                Sd/-                                         Sd/-</t>
  </si>
  <si>
    <t xml:space="preserve">             Sd/-                             Sd/-</t>
  </si>
  <si>
    <t>Current charge</t>
  </si>
  <si>
    <t>Current Charge</t>
  </si>
  <si>
    <t xml:space="preserve">   Current charge</t>
  </si>
  <si>
    <t xml:space="preserve">   Current Charge</t>
  </si>
  <si>
    <t xml:space="preserve">     Current Charge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</si>
</sst>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h&quot;#,##0;\-&quot;USh&quot;#,##0"/>
    <numFmt numFmtId="165" formatCode="&quot;USh&quot;#,##0;[Red]\-&quot;USh&quot;#,##0"/>
    <numFmt numFmtId="166" formatCode="&quot;USh&quot;#,##0.00;\-&quot;USh&quot;#,##0.00"/>
    <numFmt numFmtId="167" formatCode="&quot;USh&quot;#,##0.00;[Red]\-&quot;USh&quot;#,##0.00"/>
    <numFmt numFmtId="168" formatCode="_-&quot;USh&quot;* #,##0_-;\-&quot;USh&quot;* #,##0_-;_-&quot;USh&quot;* &quot;-&quot;_-;_-@_-"/>
    <numFmt numFmtId="169" formatCode="_-* #,##0_-;\-* #,##0_-;_-* &quot;-&quot;_-;_-@_-"/>
    <numFmt numFmtId="170" formatCode="_-&quot;USh&quot;* #,##0.00_-;\-&quot;USh&quot;* #,##0.00_-;_-&quot;USh&quot;* &quot;-&quot;??_-;_-@_-"/>
    <numFmt numFmtId="171" formatCode="_-* #,##0.00_-;\-* #,##0.00_-;_-* &quot;-&quot;??_-;_-@_-"/>
    <numFmt numFmtId="172" formatCode="_(* #,##0_);_(* \(#,##0\);_(* &quot;-&quot;??_);_(@_)"/>
    <numFmt numFmtId="173" formatCode="_(* #,##0.0_);_(* \(#,##0.0\);_(* &quot;-&quot;??_);_(@_)"/>
    <numFmt numFmtId="174" formatCode="_(* #,##0.000_);_(* \(#,##0.000\);_(* &quot;-&quot;??_);_(@_)"/>
    <numFmt numFmtId="175" formatCode="[$-409]mmmm\ d\,\ yyyy;@"/>
    <numFmt numFmtId="176" formatCode="&quot;&quot;0&quot; Cr&quot;"/>
    <numFmt numFmtId="177" formatCode="_(* #,##0.000_);_(* \(#,##0.000\);_(* &quot;-&quot;???_);_(@_)"/>
    <numFmt numFmtId="178" formatCode="0.0"/>
    <numFmt numFmtId="179" formatCode="_(* #,##0.0_);_(* \(#,##0.0\);_(* &quot;-&quot;?_);_(@_)"/>
    <numFmt numFmtId="180" formatCode="0.00000000"/>
    <numFmt numFmtId="181" formatCode="0.0000000"/>
    <numFmt numFmtId="182" formatCode="0.000000"/>
    <numFmt numFmtId="183" formatCode="0.00000"/>
    <numFmt numFmtId="184" formatCode="0.0000"/>
    <numFmt numFmtId="185" formatCode="0.000"/>
    <numFmt numFmtId="186" formatCode="yyyy\-mm\-dd;@"/>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
    <numFmt numFmtId="193" formatCode="0.0000%"/>
  </numFmts>
  <fonts count="111">
    <font>
      <sz val="12"/>
      <name val="Times New Roman"/>
      <family val="0"/>
    </font>
    <font>
      <sz val="11"/>
      <color indexed="8"/>
      <name val="Calibri"/>
      <family val="2"/>
    </font>
    <font>
      <sz val="8"/>
      <name val="Times New Roman"/>
      <family val="1"/>
    </font>
    <font>
      <sz val="9"/>
      <name val="Tahoma"/>
      <family val="2"/>
    </font>
    <font>
      <b/>
      <sz val="9"/>
      <name val="Tahoma"/>
      <family val="2"/>
    </font>
    <font>
      <b/>
      <sz val="12"/>
      <name val="Times New Roman"/>
      <family val="1"/>
    </font>
    <font>
      <b/>
      <u val="single"/>
      <sz val="12"/>
      <name val="Times New Roman"/>
      <family val="1"/>
    </font>
    <font>
      <sz val="10"/>
      <name val="Arial"/>
      <family val="2"/>
    </font>
    <font>
      <sz val="11"/>
      <name val="Calibri"/>
      <family val="2"/>
    </font>
    <font>
      <b/>
      <sz val="11"/>
      <name val="Cambria"/>
      <family val="1"/>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name val="Cambria"/>
      <family val="1"/>
    </font>
    <font>
      <b/>
      <sz val="12"/>
      <name val="Cambria"/>
      <family val="1"/>
    </font>
    <font>
      <b/>
      <u val="single"/>
      <sz val="12"/>
      <name val="Cambria"/>
      <family val="1"/>
    </font>
    <font>
      <u val="singleAccounting"/>
      <sz val="12"/>
      <name val="Cambria"/>
      <family val="1"/>
    </font>
    <font>
      <b/>
      <u val="singleAccounting"/>
      <sz val="12"/>
      <name val="Cambria"/>
      <family val="1"/>
    </font>
    <font>
      <sz val="12"/>
      <color indexed="10"/>
      <name val="Cambria"/>
      <family val="1"/>
    </font>
    <font>
      <u val="single"/>
      <sz val="12"/>
      <name val="Cambria"/>
      <family val="1"/>
    </font>
    <font>
      <sz val="12"/>
      <color indexed="8"/>
      <name val="Cambria"/>
      <family val="1"/>
    </font>
    <font>
      <sz val="10"/>
      <name val="Cambria"/>
      <family val="1"/>
    </font>
    <font>
      <b/>
      <u val="single"/>
      <sz val="10"/>
      <name val="Cambria"/>
      <family val="1"/>
    </font>
    <font>
      <b/>
      <sz val="10"/>
      <name val="Cambria"/>
      <family val="1"/>
    </font>
    <font>
      <u val="singleAccounting"/>
      <sz val="10"/>
      <name val="Cambria"/>
      <family val="1"/>
    </font>
    <font>
      <b/>
      <u val="singleAccounting"/>
      <sz val="10"/>
      <name val="Cambria"/>
      <family val="1"/>
    </font>
    <font>
      <sz val="12"/>
      <color indexed="10"/>
      <name val="Times New Roman"/>
      <family val="1"/>
    </font>
    <font>
      <sz val="14"/>
      <name val="Cambria"/>
      <family val="1"/>
    </font>
    <font>
      <u val="single"/>
      <sz val="11"/>
      <name val="Cambria"/>
      <family val="1"/>
    </font>
    <font>
      <u val="singleAccounting"/>
      <sz val="11"/>
      <name val="Cambria"/>
      <family val="1"/>
    </font>
    <font>
      <b/>
      <u val="singleAccounting"/>
      <sz val="11"/>
      <name val="Cambria"/>
      <family val="1"/>
    </font>
    <font>
      <sz val="11"/>
      <color indexed="8"/>
      <name val="Cambria"/>
      <family val="1"/>
    </font>
    <font>
      <b/>
      <u val="doubleAccounting"/>
      <sz val="12"/>
      <name val="Cambria"/>
      <family val="1"/>
    </font>
    <font>
      <b/>
      <sz val="16"/>
      <name val="Cambria"/>
      <family val="1"/>
    </font>
    <font>
      <b/>
      <u val="single"/>
      <sz val="11"/>
      <name val="Cambria"/>
      <family val="1"/>
    </font>
    <font>
      <sz val="12"/>
      <name val="Calibri"/>
      <family val="2"/>
    </font>
    <font>
      <b/>
      <sz val="11"/>
      <name val="Calibri"/>
      <family val="2"/>
    </font>
    <font>
      <b/>
      <sz val="22"/>
      <color indexed="10"/>
      <name val="Calibri"/>
      <family val="2"/>
    </font>
    <font>
      <b/>
      <sz val="26"/>
      <color indexed="10"/>
      <name val="Calibri"/>
      <family val="2"/>
    </font>
    <font>
      <b/>
      <sz val="12"/>
      <color indexed="10"/>
      <name val="Calibri"/>
      <family val="2"/>
    </font>
    <font>
      <sz val="12"/>
      <color indexed="10"/>
      <name val="Calibri"/>
      <family val="2"/>
    </font>
    <font>
      <b/>
      <sz val="14"/>
      <name val="Cambria"/>
      <family val="1"/>
    </font>
    <font>
      <b/>
      <sz val="12"/>
      <color indexed="8"/>
      <name val="Cambria"/>
      <family val="1"/>
    </font>
    <font>
      <i/>
      <sz val="11"/>
      <name val="Cambria"/>
      <family val="1"/>
    </font>
    <font>
      <sz val="11"/>
      <color indexed="10"/>
      <name val="Cambria"/>
      <family val="1"/>
    </font>
    <font>
      <b/>
      <u val="single"/>
      <sz val="12"/>
      <color indexed="8"/>
      <name val="Cambria"/>
      <family val="1"/>
    </font>
    <font>
      <sz val="12"/>
      <color indexed="9"/>
      <name val="Cambria"/>
      <family val="1"/>
    </font>
    <font>
      <b/>
      <sz val="11"/>
      <color indexed="8"/>
      <name val="Cambria"/>
      <family val="1"/>
    </font>
    <font>
      <b/>
      <u val="singleAccounting"/>
      <sz val="12"/>
      <color indexed="8"/>
      <name val="Cambria"/>
      <family val="1"/>
    </font>
    <font>
      <b/>
      <u val="singleAccounting"/>
      <sz val="11"/>
      <color indexed="8"/>
      <name val="Cambria"/>
      <family val="1"/>
    </font>
    <font>
      <b/>
      <sz val="18"/>
      <name val="Cambria"/>
      <family val="1"/>
    </font>
    <font>
      <sz val="13"/>
      <name val="Cambria"/>
      <family val="1"/>
    </font>
    <font>
      <sz val="18"/>
      <name val="Cambria"/>
      <family val="1"/>
    </font>
    <font>
      <b/>
      <sz val="12"/>
      <name val="Calibri"/>
      <family val="2"/>
    </font>
    <font>
      <b/>
      <sz val="16"/>
      <color indexed="8"/>
      <name val="Arial"/>
      <family val="2"/>
    </font>
    <font>
      <b/>
      <sz val="16"/>
      <color indexed="8"/>
      <name val="Cambria"/>
      <family val="1"/>
    </font>
    <font>
      <b/>
      <sz val="18"/>
      <color indexed="8"/>
      <name val="Cambria"/>
      <family val="1"/>
    </font>
    <font>
      <sz val="10.5"/>
      <color indexed="8"/>
      <name val="Cambria"/>
      <family val="1"/>
    </font>
    <font>
      <b/>
      <sz val="14"/>
      <color indexed="8"/>
      <name val="Cambria"/>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Cambria"/>
      <family val="1"/>
    </font>
    <font>
      <sz val="12"/>
      <color rgb="FFFF0000"/>
      <name val="Times New Roman"/>
      <family val="1"/>
    </font>
    <font>
      <b/>
      <sz val="22"/>
      <color rgb="FFFF0000"/>
      <name val="Calibri"/>
      <family val="2"/>
    </font>
    <font>
      <b/>
      <sz val="26"/>
      <color rgb="FFFF0000"/>
      <name val="Calibri"/>
      <family val="2"/>
    </font>
    <font>
      <b/>
      <sz val="12"/>
      <color rgb="FFFF0000"/>
      <name val="Calibri"/>
      <family val="2"/>
    </font>
    <font>
      <sz val="12"/>
      <color rgb="FFFF0000"/>
      <name val="Calibri"/>
      <family val="2"/>
    </font>
    <font>
      <sz val="12"/>
      <color theme="1"/>
      <name val="Cambria"/>
      <family val="1"/>
    </font>
    <font>
      <b/>
      <sz val="12"/>
      <color theme="1"/>
      <name val="Cambria"/>
      <family val="1"/>
    </font>
    <font>
      <sz val="11"/>
      <color rgb="FFFF0000"/>
      <name val="Cambria"/>
      <family val="1"/>
    </font>
    <font>
      <b/>
      <u val="single"/>
      <sz val="12"/>
      <color theme="1"/>
      <name val="Cambria"/>
      <family val="1"/>
    </font>
    <font>
      <sz val="12"/>
      <color theme="0"/>
      <name val="Cambria"/>
      <family val="1"/>
    </font>
    <font>
      <b/>
      <sz val="11"/>
      <color theme="1"/>
      <name val="Cambria"/>
      <family val="1"/>
    </font>
    <font>
      <sz val="11"/>
      <color theme="1"/>
      <name val="Cambria"/>
      <family val="1"/>
    </font>
    <font>
      <b/>
      <u val="singleAccounting"/>
      <sz val="12"/>
      <color theme="1"/>
      <name val="Cambria"/>
      <family val="1"/>
    </font>
    <font>
      <b/>
      <u val="singleAccounting"/>
      <sz val="11"/>
      <color theme="1"/>
      <name val="Cambria"/>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style="thin"/>
      <bottom/>
    </border>
    <border>
      <left/>
      <right/>
      <top style="thin"/>
      <bottom/>
    </border>
    <border>
      <left/>
      <right style="thin"/>
      <top style="thin"/>
      <bottom/>
    </border>
    <border>
      <left style="thin"/>
      <right/>
      <top/>
      <bottom/>
    </border>
    <border>
      <left style="thin"/>
      <right style="thin"/>
      <top/>
      <bottom/>
    </border>
    <border>
      <left/>
      <right/>
      <top/>
      <bottom style="thin"/>
    </border>
    <border>
      <left/>
      <right style="thin"/>
      <top/>
      <bottom style="thin"/>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style="thin"/>
      <bottom style="thin"/>
    </border>
    <border>
      <left/>
      <right style="thin"/>
      <top/>
      <bottom/>
    </border>
    <border>
      <left style="medium"/>
      <right style="medium"/>
      <top/>
      <bottom/>
    </border>
    <border>
      <left/>
      <right/>
      <top style="thin"/>
      <bottom style="double"/>
    </border>
    <border>
      <left style="thin"/>
      <right style="thin"/>
      <top style="thin"/>
      <bottom style="double"/>
    </border>
    <border>
      <left/>
      <right/>
      <top/>
      <bottom style="double"/>
    </border>
    <border>
      <left/>
      <right style="thin"/>
      <top style="thin"/>
      <bottom style="thin"/>
    </border>
    <border>
      <left>
        <color indexed="63"/>
      </left>
      <right style="thin">
        <color rgb="FF000000"/>
      </right>
      <top>
        <color indexed="63"/>
      </top>
      <bottom style="thin"/>
    </border>
    <border>
      <left>
        <color indexed="63"/>
      </left>
      <right style="thin">
        <color rgb="FF000000"/>
      </right>
      <top style="thin"/>
      <bottom style="thin"/>
    </border>
    <border>
      <left style="thin">
        <color rgb="FF000000"/>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7"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98">
    <xf numFmtId="0" fontId="0" fillId="0" borderId="0" xfId="0" applyAlignment="1">
      <alignment/>
    </xf>
    <xf numFmtId="0" fontId="29" fillId="0" borderId="0" xfId="0" applyFont="1" applyBorder="1" applyAlignment="1">
      <alignment/>
    </xf>
    <xf numFmtId="0" fontId="30" fillId="0" borderId="0" xfId="0" applyFont="1" applyBorder="1" applyAlignment="1">
      <alignment horizontal="center"/>
    </xf>
    <xf numFmtId="0" fontId="29" fillId="0" borderId="0" xfId="0" applyFont="1" applyAlignment="1">
      <alignment/>
    </xf>
    <xf numFmtId="0" fontId="30" fillId="0" borderId="0" xfId="0" applyFont="1" applyBorder="1" applyAlignment="1">
      <alignment/>
    </xf>
    <xf numFmtId="172" fontId="31" fillId="0" borderId="0" xfId="42" applyNumberFormat="1" applyFont="1" applyBorder="1" applyAlignment="1">
      <alignment horizontal="center"/>
    </xf>
    <xf numFmtId="2" fontId="29" fillId="0" borderId="0" xfId="0" applyNumberFormat="1" applyFont="1" applyBorder="1" applyAlignment="1">
      <alignment horizontal="center"/>
    </xf>
    <xf numFmtId="172" fontId="29" fillId="0" borderId="0" xfId="42" applyNumberFormat="1" applyFont="1" applyBorder="1" applyAlignment="1">
      <alignment/>
    </xf>
    <xf numFmtId="172" fontId="30" fillId="0" borderId="0" xfId="42" applyNumberFormat="1" applyFont="1" applyBorder="1" applyAlignment="1">
      <alignment/>
    </xf>
    <xf numFmtId="172" fontId="32" fillId="0" borderId="0" xfId="42" applyNumberFormat="1" applyFont="1" applyBorder="1" applyAlignment="1">
      <alignment/>
    </xf>
    <xf numFmtId="172" fontId="29" fillId="0" borderId="0" xfId="0" applyNumberFormat="1" applyFont="1" applyBorder="1" applyAlignment="1">
      <alignment/>
    </xf>
    <xf numFmtId="172" fontId="30" fillId="0" borderId="0" xfId="0" applyNumberFormat="1" applyFont="1" applyBorder="1" applyAlignment="1">
      <alignment/>
    </xf>
    <xf numFmtId="172" fontId="33" fillId="0" borderId="0" xfId="42" applyNumberFormat="1" applyFont="1" applyBorder="1" applyAlignment="1">
      <alignment/>
    </xf>
    <xf numFmtId="43" fontId="30" fillId="0" borderId="0" xfId="42" applyFont="1" applyBorder="1" applyAlignment="1">
      <alignment/>
    </xf>
    <xf numFmtId="0" fontId="29" fillId="0" borderId="0" xfId="0" applyFont="1" applyFill="1" applyBorder="1" applyAlignment="1">
      <alignment vertical="center"/>
    </xf>
    <xf numFmtId="43" fontId="29" fillId="0" borderId="0" xfId="42" applyFont="1" applyAlignment="1">
      <alignment horizontal="center"/>
    </xf>
    <xf numFmtId="175" fontId="95" fillId="0" borderId="0" xfId="0" applyNumberFormat="1" applyFont="1" applyFill="1" applyBorder="1" applyAlignment="1">
      <alignment horizontal="left"/>
    </xf>
    <xf numFmtId="0" fontId="35" fillId="0" borderId="0" xfId="0" applyFont="1" applyBorder="1" applyAlignment="1">
      <alignment/>
    </xf>
    <xf numFmtId="0" fontId="29" fillId="0" borderId="0" xfId="0" applyFont="1" applyBorder="1" applyAlignment="1" quotePrefix="1">
      <alignment horizontal="left"/>
    </xf>
    <xf numFmtId="0" fontId="36" fillId="0" borderId="0" xfId="0" applyFont="1" applyBorder="1" applyAlignment="1">
      <alignment/>
    </xf>
    <xf numFmtId="175" fontId="95" fillId="0" borderId="0" xfId="0" applyNumberFormat="1" applyFont="1" applyFill="1" applyBorder="1" applyAlignment="1">
      <alignment/>
    </xf>
    <xf numFmtId="0" fontId="30" fillId="0" borderId="0" xfId="0" applyFont="1" applyAlignment="1">
      <alignment/>
    </xf>
    <xf numFmtId="0" fontId="30" fillId="0" borderId="0" xfId="0" applyFont="1" applyBorder="1" applyAlignment="1">
      <alignment horizontal="left" vertical="center"/>
    </xf>
    <xf numFmtId="172" fontId="30" fillId="0" borderId="0" xfId="42" applyNumberFormat="1" applyFont="1" applyBorder="1" applyAlignment="1">
      <alignment horizontal="center"/>
    </xf>
    <xf numFmtId="0" fontId="30" fillId="0" borderId="0" xfId="0" applyFont="1" applyAlignment="1">
      <alignment/>
    </xf>
    <xf numFmtId="172" fontId="31" fillId="0" borderId="0" xfId="42" applyNumberFormat="1" applyFont="1" applyAlignment="1">
      <alignment horizontal="center"/>
    </xf>
    <xf numFmtId="0" fontId="36" fillId="0" borderId="0" xfId="0" applyFont="1" applyAlignment="1">
      <alignment/>
    </xf>
    <xf numFmtId="172" fontId="36" fillId="0" borderId="0" xfId="0" applyNumberFormat="1" applyFont="1" applyAlignment="1">
      <alignment/>
    </xf>
    <xf numFmtId="172" fontId="29" fillId="0" borderId="0" xfId="0" applyNumberFormat="1" applyFont="1" applyAlignment="1">
      <alignment/>
    </xf>
    <xf numFmtId="0" fontId="29" fillId="0" borderId="0" xfId="0" applyFont="1" applyBorder="1" applyAlignment="1">
      <alignment/>
    </xf>
    <xf numFmtId="0" fontId="9" fillId="0" borderId="0" xfId="0" applyFont="1" applyAlignment="1">
      <alignment/>
    </xf>
    <xf numFmtId="49" fontId="9" fillId="0" borderId="0" xfId="0" applyNumberFormat="1" applyFont="1" applyAlignment="1">
      <alignment/>
    </xf>
    <xf numFmtId="0" fontId="37" fillId="0" borderId="0" xfId="0" applyFont="1" applyAlignment="1">
      <alignment/>
    </xf>
    <xf numFmtId="0" fontId="38" fillId="0" borderId="0" xfId="0" applyFont="1" applyAlignment="1" quotePrefix="1">
      <alignment horizontal="center"/>
    </xf>
    <xf numFmtId="0" fontId="38" fillId="0" borderId="0" xfId="0" applyFont="1" applyAlignment="1">
      <alignment horizontal="center"/>
    </xf>
    <xf numFmtId="49" fontId="9" fillId="0" borderId="0" xfId="0" applyNumberFormat="1" applyFont="1" applyAlignment="1">
      <alignment horizontal="center"/>
    </xf>
    <xf numFmtId="0" fontId="39" fillId="0" borderId="0" xfId="0" applyFont="1" applyAlignment="1">
      <alignment/>
    </xf>
    <xf numFmtId="0" fontId="37" fillId="0" borderId="0" xfId="0" applyFont="1" applyBorder="1" applyAlignment="1">
      <alignment/>
    </xf>
    <xf numFmtId="0" fontId="39" fillId="0" borderId="0" xfId="0" applyFont="1" applyAlignment="1">
      <alignment horizontal="center"/>
    </xf>
    <xf numFmtId="49" fontId="9" fillId="0" borderId="0" xfId="42" applyNumberFormat="1" applyFont="1" applyAlignment="1">
      <alignment horizontal="center"/>
    </xf>
    <xf numFmtId="0" fontId="37" fillId="0" borderId="10" xfId="0" applyFont="1" applyBorder="1" applyAlignment="1">
      <alignment/>
    </xf>
    <xf numFmtId="0" fontId="37" fillId="0" borderId="11" xfId="0" applyFont="1" applyBorder="1" applyAlignment="1">
      <alignment horizontal="center"/>
    </xf>
    <xf numFmtId="0" fontId="37" fillId="0" borderId="12" xfId="0" applyFont="1" applyBorder="1" applyAlignment="1">
      <alignment/>
    </xf>
    <xf numFmtId="0" fontId="39" fillId="0" borderId="12" xfId="0" applyFont="1" applyBorder="1" applyAlignment="1">
      <alignment horizontal="center"/>
    </xf>
    <xf numFmtId="0" fontId="37" fillId="0" borderId="13" xfId="0" applyFont="1" applyBorder="1" applyAlignment="1">
      <alignment/>
    </xf>
    <xf numFmtId="0" fontId="39" fillId="0" borderId="12" xfId="0" applyFont="1" applyBorder="1" applyAlignment="1">
      <alignment/>
    </xf>
    <xf numFmtId="0" fontId="39" fillId="0" borderId="14"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xf>
    <xf numFmtId="0" fontId="37" fillId="0" borderId="16" xfId="0" applyFont="1" applyBorder="1" applyAlignment="1">
      <alignment horizontal="center"/>
    </xf>
    <xf numFmtId="0" fontId="37" fillId="0" borderId="17" xfId="0" applyFont="1" applyBorder="1" applyAlignment="1">
      <alignment horizontal="center"/>
    </xf>
    <xf numFmtId="0" fontId="9" fillId="0" borderId="17" xfId="0" applyFont="1" applyBorder="1" applyAlignment="1">
      <alignment/>
    </xf>
    <xf numFmtId="0" fontId="37" fillId="0" borderId="14" xfId="0" applyFont="1" applyBorder="1" applyAlignment="1">
      <alignment horizontal="center"/>
    </xf>
    <xf numFmtId="0" fontId="37" fillId="0" borderId="15" xfId="0" applyFont="1" applyBorder="1" applyAlignment="1" quotePrefix="1">
      <alignment horizontal="center"/>
    </xf>
    <xf numFmtId="0" fontId="37" fillId="0" borderId="18" xfId="0" applyFont="1" applyBorder="1" applyAlignment="1">
      <alignment horizontal="center"/>
    </xf>
    <xf numFmtId="0" fontId="37" fillId="0" borderId="19" xfId="0" applyFont="1" applyBorder="1" applyAlignment="1">
      <alignment horizontal="center"/>
    </xf>
    <xf numFmtId="172" fontId="37" fillId="0" borderId="19" xfId="42" applyNumberFormat="1" applyFont="1" applyBorder="1" applyAlignment="1">
      <alignment horizontal="center"/>
    </xf>
    <xf numFmtId="0" fontId="37" fillId="0" borderId="14" xfId="0" applyFont="1" applyBorder="1" applyAlignment="1">
      <alignment/>
    </xf>
    <xf numFmtId="172" fontId="37" fillId="0" borderId="15" xfId="42" applyNumberFormat="1" applyFont="1" applyBorder="1" applyAlignment="1">
      <alignment/>
    </xf>
    <xf numFmtId="172" fontId="37" fillId="0" borderId="15" xfId="42" applyNumberFormat="1" applyFont="1" applyBorder="1" applyAlignment="1">
      <alignment horizontal="right"/>
    </xf>
    <xf numFmtId="0" fontId="37" fillId="0" borderId="15" xfId="0" applyFont="1" applyBorder="1" applyAlignment="1">
      <alignment/>
    </xf>
    <xf numFmtId="0" fontId="37" fillId="0" borderId="19" xfId="0" applyFont="1" applyBorder="1" applyAlignment="1">
      <alignment/>
    </xf>
    <xf numFmtId="172" fontId="37" fillId="0" borderId="19" xfId="42" applyNumberFormat="1" applyFont="1" applyBorder="1" applyAlignment="1">
      <alignment/>
    </xf>
    <xf numFmtId="0" fontId="37" fillId="0" borderId="20" xfId="0" applyFont="1" applyBorder="1" applyAlignment="1">
      <alignment/>
    </xf>
    <xf numFmtId="0" fontId="37" fillId="0" borderId="21" xfId="0" applyFont="1" applyBorder="1" applyAlignment="1">
      <alignment/>
    </xf>
    <xf numFmtId="172" fontId="37" fillId="0" borderId="21" xfId="42" applyNumberFormat="1" applyFont="1" applyBorder="1" applyAlignment="1">
      <alignment/>
    </xf>
    <xf numFmtId="0" fontId="37" fillId="0" borderId="21" xfId="0" applyFont="1" applyBorder="1" applyAlignment="1">
      <alignment horizontal="left"/>
    </xf>
    <xf numFmtId="172" fontId="37" fillId="0" borderId="22" xfId="42" applyNumberFormat="1" applyFont="1" applyBorder="1" applyAlignment="1">
      <alignment/>
    </xf>
    <xf numFmtId="172" fontId="37" fillId="0" borderId="0" xfId="42" applyNumberFormat="1" applyFont="1" applyBorder="1" applyAlignment="1">
      <alignment/>
    </xf>
    <xf numFmtId="172" fontId="37" fillId="0" borderId="0" xfId="0" applyNumberFormat="1" applyFont="1" applyBorder="1" applyAlignment="1">
      <alignment/>
    </xf>
    <xf numFmtId="172" fontId="37" fillId="0" borderId="0" xfId="42" applyNumberFormat="1" applyFont="1" applyAlignment="1">
      <alignment/>
    </xf>
    <xf numFmtId="0" fontId="29" fillId="0" borderId="23" xfId="0" applyFont="1" applyBorder="1" applyAlignment="1">
      <alignment/>
    </xf>
    <xf numFmtId="172" fontId="39" fillId="0" borderId="21" xfId="42" applyNumberFormat="1" applyFont="1" applyBorder="1" applyAlignment="1">
      <alignment horizontal="center"/>
    </xf>
    <xf numFmtId="172" fontId="39" fillId="0" borderId="0" xfId="42" applyNumberFormat="1" applyFont="1" applyBorder="1" applyAlignment="1">
      <alignment horizontal="center"/>
    </xf>
    <xf numFmtId="172" fontId="38" fillId="0" borderId="11" xfId="42" applyNumberFormat="1" applyFont="1" applyBorder="1" applyAlignment="1">
      <alignment horizontal="center"/>
    </xf>
    <xf numFmtId="172" fontId="38" fillId="0" borderId="23" xfId="42" applyNumberFormat="1" applyFont="1" applyBorder="1" applyAlignment="1">
      <alignment horizontal="center"/>
    </xf>
    <xf numFmtId="172" fontId="38" fillId="0" borderId="0" xfId="42" applyNumberFormat="1" applyFont="1" applyBorder="1" applyAlignment="1">
      <alignment horizontal="center"/>
    </xf>
    <xf numFmtId="0" fontId="37" fillId="0" borderId="0" xfId="0" applyFont="1" applyAlignment="1" quotePrefix="1">
      <alignment horizontal="left"/>
    </xf>
    <xf numFmtId="172" fontId="37" fillId="0" borderId="23" xfId="42" applyNumberFormat="1" applyFont="1" applyBorder="1" applyAlignment="1">
      <alignment/>
    </xf>
    <xf numFmtId="0" fontId="35" fillId="0" borderId="23" xfId="0" applyFont="1" applyBorder="1" applyAlignment="1">
      <alignment/>
    </xf>
    <xf numFmtId="172" fontId="40" fillId="0" borderId="15" xfId="42" applyNumberFormat="1" applyFont="1" applyBorder="1" applyAlignment="1">
      <alignment/>
    </xf>
    <xf numFmtId="172" fontId="40" fillId="0" borderId="23" xfId="42" applyNumberFormat="1" applyFont="1" applyBorder="1" applyAlignment="1">
      <alignment/>
    </xf>
    <xf numFmtId="172" fontId="40" fillId="0" borderId="0" xfId="42" applyNumberFormat="1" applyFont="1" applyBorder="1" applyAlignment="1">
      <alignment/>
    </xf>
    <xf numFmtId="172" fontId="41" fillId="0" borderId="19" xfId="42" applyNumberFormat="1" applyFont="1" applyBorder="1" applyAlignment="1">
      <alignment/>
    </xf>
    <xf numFmtId="172" fontId="39" fillId="0" borderId="0" xfId="42" applyNumberFormat="1" applyFont="1" applyBorder="1" applyAlignment="1">
      <alignment/>
    </xf>
    <xf numFmtId="0" fontId="29" fillId="0" borderId="24" xfId="0" applyFont="1" applyBorder="1" applyAlignment="1">
      <alignment/>
    </xf>
    <xf numFmtId="172" fontId="39" fillId="0" borderId="21" xfId="42" applyNumberFormat="1" applyFont="1" applyBorder="1" applyAlignment="1">
      <alignment/>
    </xf>
    <xf numFmtId="0" fontId="29" fillId="0" borderId="0" xfId="0" applyFont="1" applyBorder="1" applyAlignment="1">
      <alignment/>
    </xf>
    <xf numFmtId="0" fontId="29" fillId="0" borderId="0" xfId="0" applyFont="1" applyAlignment="1">
      <alignment/>
    </xf>
    <xf numFmtId="172" fontId="29" fillId="0" borderId="15" xfId="42" applyNumberFormat="1" applyFont="1" applyBorder="1" applyAlignment="1">
      <alignment/>
    </xf>
    <xf numFmtId="172" fontId="29" fillId="0" borderId="19" xfId="42" applyNumberFormat="1" applyFont="1" applyBorder="1" applyAlignment="1">
      <alignment/>
    </xf>
    <xf numFmtId="172" fontId="29" fillId="0" borderId="0" xfId="0" applyNumberFormat="1" applyFont="1" applyAlignment="1">
      <alignment/>
    </xf>
    <xf numFmtId="1" fontId="29" fillId="0" borderId="0" xfId="0" applyNumberFormat="1" applyFont="1" applyAlignment="1">
      <alignment/>
    </xf>
    <xf numFmtId="172" fontId="0" fillId="0" borderId="0" xfId="42" applyNumberFormat="1" applyFont="1" applyAlignment="1">
      <alignment/>
    </xf>
    <xf numFmtId="172" fontId="0" fillId="0" borderId="25" xfId="42" applyNumberFormat="1" applyFont="1" applyBorder="1" applyAlignment="1">
      <alignment/>
    </xf>
    <xf numFmtId="172" fontId="0" fillId="0" borderId="21" xfId="42" applyNumberFormat="1" applyFont="1" applyBorder="1" applyAlignment="1">
      <alignment/>
    </xf>
    <xf numFmtId="0" fontId="0" fillId="0" borderId="0" xfId="0" applyFont="1" applyAlignment="1">
      <alignment/>
    </xf>
    <xf numFmtId="172" fontId="5" fillId="0" borderId="26" xfId="42" applyNumberFormat="1" applyFont="1" applyBorder="1" applyAlignment="1">
      <alignment/>
    </xf>
    <xf numFmtId="172" fontId="5" fillId="0" borderId="21" xfId="42" applyNumberFormat="1" applyFont="1" applyBorder="1" applyAlignment="1">
      <alignment/>
    </xf>
    <xf numFmtId="172" fontId="5" fillId="0" borderId="0" xfId="42" applyNumberFormat="1"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0" fontId="29" fillId="0" borderId="0" xfId="0" applyFont="1" applyBorder="1" applyAlignment="1">
      <alignment horizontal="left"/>
    </xf>
    <xf numFmtId="175" fontId="29" fillId="0" borderId="0" xfId="0" applyNumberFormat="1" applyFont="1" applyFill="1" applyBorder="1" applyAlignment="1">
      <alignment/>
    </xf>
    <xf numFmtId="0" fontId="29" fillId="0" borderId="0" xfId="0" applyFont="1" applyFill="1" applyBorder="1" applyAlignment="1">
      <alignment horizontal="left"/>
    </xf>
    <xf numFmtId="0" fontId="29" fillId="0" borderId="0" xfId="0" applyFont="1" applyAlignment="1">
      <alignment horizontal="left"/>
    </xf>
    <xf numFmtId="0" fontId="29" fillId="0" borderId="0" xfId="0" applyFont="1" applyAlignment="1">
      <alignment/>
    </xf>
    <xf numFmtId="0" fontId="29" fillId="0" borderId="0" xfId="0" applyFont="1" applyAlignment="1">
      <alignment horizontal="center"/>
    </xf>
    <xf numFmtId="0" fontId="29" fillId="0" borderId="0" xfId="0" applyFont="1" applyBorder="1" applyAlignment="1">
      <alignment vertical="top"/>
    </xf>
    <xf numFmtId="0" fontId="30" fillId="0" borderId="0" xfId="0" applyFont="1" applyBorder="1" applyAlignment="1">
      <alignment/>
    </xf>
    <xf numFmtId="0" fontId="29" fillId="33" borderId="0" xfId="0" applyFont="1" applyFill="1" applyAlignment="1">
      <alignment/>
    </xf>
    <xf numFmtId="0" fontId="29" fillId="0" borderId="0" xfId="0" applyFont="1" applyFill="1" applyBorder="1" applyAlignment="1">
      <alignment horizontal="right"/>
    </xf>
    <xf numFmtId="0" fontId="29" fillId="0" borderId="0" xfId="0" applyFont="1" applyAlignment="1">
      <alignment horizontal="center"/>
    </xf>
    <xf numFmtId="10" fontId="0" fillId="0" borderId="0" xfId="62" applyNumberFormat="1" applyFont="1" applyAlignment="1">
      <alignment/>
    </xf>
    <xf numFmtId="0" fontId="29" fillId="0" borderId="0" xfId="0" applyFont="1" applyFill="1" applyBorder="1" applyAlignment="1">
      <alignment horizontal="center"/>
    </xf>
    <xf numFmtId="0" fontId="30" fillId="0" borderId="0" xfId="0" applyFont="1" applyAlignment="1">
      <alignment horizontal="center"/>
    </xf>
    <xf numFmtId="0" fontId="29" fillId="0" borderId="0" xfId="0" applyFont="1" applyAlignment="1">
      <alignment horizontal="center"/>
    </xf>
    <xf numFmtId="0" fontId="31" fillId="0" borderId="0" xfId="0" applyFont="1" applyAlignment="1">
      <alignment/>
    </xf>
    <xf numFmtId="0" fontId="29" fillId="0" borderId="0" xfId="0" applyFont="1" applyAlignment="1">
      <alignment vertical="center"/>
    </xf>
    <xf numFmtId="0" fontId="30" fillId="0" borderId="0" xfId="0" applyFont="1" applyAlignment="1">
      <alignment vertical="center"/>
    </xf>
    <xf numFmtId="172" fontId="29" fillId="0" borderId="11" xfId="42" applyNumberFormat="1" applyFont="1" applyBorder="1" applyAlignment="1">
      <alignment vertical="center"/>
    </xf>
    <xf numFmtId="172" fontId="29" fillId="0" borderId="0" xfId="42" applyNumberFormat="1" applyFont="1" applyBorder="1" applyAlignment="1">
      <alignment vertical="center"/>
    </xf>
    <xf numFmtId="0" fontId="9" fillId="0" borderId="0" xfId="0" applyFont="1" applyAlignment="1">
      <alignment vertical="center"/>
    </xf>
    <xf numFmtId="172" fontId="10" fillId="0" borderId="15" xfId="42" applyNumberFormat="1" applyFont="1" applyBorder="1" applyAlignment="1">
      <alignment vertical="center"/>
    </xf>
    <xf numFmtId="172" fontId="29" fillId="0" borderId="0" xfId="0" applyNumberFormat="1" applyFont="1" applyAlignment="1">
      <alignment vertical="center"/>
    </xf>
    <xf numFmtId="172" fontId="10" fillId="0" borderId="15" xfId="42" applyNumberFormat="1"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xf>
    <xf numFmtId="0" fontId="9" fillId="0" borderId="0" xfId="0" applyFont="1" applyFill="1" applyAlignment="1">
      <alignment vertical="center"/>
    </xf>
    <xf numFmtId="0" fontId="10" fillId="0" borderId="0" xfId="0" applyFont="1" applyFill="1" applyBorder="1" applyAlignment="1">
      <alignment vertical="center"/>
    </xf>
    <xf numFmtId="172" fontId="29" fillId="0" borderId="0" xfId="42" applyNumberFormat="1" applyFont="1" applyFill="1" applyBorder="1" applyAlignment="1">
      <alignment vertical="center"/>
    </xf>
    <xf numFmtId="0" fontId="29" fillId="0" borderId="0" xfId="0" applyFont="1" applyBorder="1" applyAlignment="1">
      <alignment vertical="center"/>
    </xf>
    <xf numFmtId="172" fontId="31" fillId="0" borderId="0" xfId="42" applyNumberFormat="1" applyFont="1" applyBorder="1" applyAlignment="1">
      <alignment horizontal="center" vertical="center"/>
    </xf>
    <xf numFmtId="3" fontId="29" fillId="0" borderId="0" xfId="0" applyNumberFormat="1" applyFont="1" applyBorder="1" applyAlignment="1">
      <alignment vertical="center"/>
    </xf>
    <xf numFmtId="172" fontId="29" fillId="0" borderId="0" xfId="0" applyNumberFormat="1" applyFont="1" applyBorder="1" applyAlignment="1">
      <alignment vertical="center"/>
    </xf>
    <xf numFmtId="172" fontId="30" fillId="0" borderId="0" xfId="42" applyNumberFormat="1" applyFont="1" applyBorder="1" applyAlignment="1">
      <alignment vertical="center"/>
    </xf>
    <xf numFmtId="0" fontId="30" fillId="0" borderId="0" xfId="0" applyFont="1" applyAlignment="1" quotePrefix="1">
      <alignment horizontal="left" vertical="center"/>
    </xf>
    <xf numFmtId="0" fontId="29" fillId="0" borderId="0" xfId="0" applyFont="1" applyAlignment="1" quotePrefix="1">
      <alignment vertical="center" wrapText="1"/>
    </xf>
    <xf numFmtId="0" fontId="30" fillId="0" borderId="0" xfId="0" applyFont="1" applyBorder="1" applyAlignment="1">
      <alignment vertical="center"/>
    </xf>
    <xf numFmtId="43" fontId="30" fillId="0" borderId="0" xfId="42" applyFont="1" applyBorder="1" applyAlignment="1">
      <alignment horizontal="left" vertical="center"/>
    </xf>
    <xf numFmtId="1" fontId="29" fillId="0" borderId="0" xfId="0" applyNumberFormat="1" applyFont="1" applyAlignment="1">
      <alignment vertical="center"/>
    </xf>
    <xf numFmtId="172" fontId="0" fillId="34" borderId="0" xfId="42" applyNumberFormat="1" applyFont="1" applyFill="1" applyAlignment="1">
      <alignment/>
    </xf>
    <xf numFmtId="172" fontId="96" fillId="33" borderId="0" xfId="42" applyNumberFormat="1" applyFont="1" applyFill="1" applyAlignment="1">
      <alignment/>
    </xf>
    <xf numFmtId="172" fontId="96" fillId="0" borderId="0" xfId="42" applyNumberFormat="1" applyFont="1" applyAlignment="1">
      <alignment/>
    </xf>
    <xf numFmtId="0" fontId="5" fillId="0" borderId="21" xfId="42" applyNumberFormat="1" applyFont="1" applyBorder="1" applyAlignment="1">
      <alignment/>
    </xf>
    <xf numFmtId="173" fontId="0" fillId="0" borderId="0" xfId="42" applyNumberFormat="1" applyFont="1" applyAlignment="1">
      <alignment/>
    </xf>
    <xf numFmtId="0" fontId="5" fillId="0" borderId="0" xfId="0" applyFont="1" applyAlignment="1">
      <alignment horizontal="center"/>
    </xf>
    <xf numFmtId="173" fontId="5" fillId="0" borderId="0" xfId="42" applyNumberFormat="1" applyFont="1" applyAlignment="1">
      <alignment/>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vertical="center"/>
    </xf>
    <xf numFmtId="172" fontId="0" fillId="0" borderId="0" xfId="42" applyNumberFormat="1" applyFont="1" applyAlignment="1">
      <alignment vertical="center"/>
    </xf>
    <xf numFmtId="173" fontId="5" fillId="0" borderId="21" xfId="42" applyNumberFormat="1" applyFont="1" applyBorder="1" applyAlignment="1">
      <alignment/>
    </xf>
    <xf numFmtId="9" fontId="0" fillId="0" borderId="0" xfId="62" applyFont="1" applyAlignment="1">
      <alignment horizontal="center"/>
    </xf>
    <xf numFmtId="0" fontId="0" fillId="0" borderId="0" xfId="0" applyAlignment="1">
      <alignment wrapText="1"/>
    </xf>
    <xf numFmtId="0" fontId="30" fillId="0" borderId="0" xfId="0" applyFont="1" applyBorder="1" applyAlignment="1">
      <alignment horizontal="left"/>
    </xf>
    <xf numFmtId="0" fontId="30" fillId="0" borderId="0" xfId="0" applyFont="1" applyBorder="1" applyAlignment="1" quotePrefix="1">
      <alignment horizontal="center" vertical="center" wrapText="1"/>
    </xf>
    <xf numFmtId="43" fontId="29" fillId="0" borderId="0" xfId="42" applyFont="1" applyBorder="1" applyAlignment="1">
      <alignment horizontal="center"/>
    </xf>
    <xf numFmtId="172" fontId="29" fillId="0" borderId="0" xfId="42" applyNumberFormat="1" applyFont="1" applyBorder="1" applyAlignment="1">
      <alignment horizontal="right"/>
    </xf>
    <xf numFmtId="9" fontId="29" fillId="0" borderId="0" xfId="0" applyNumberFormat="1" applyFont="1" applyBorder="1" applyAlignment="1">
      <alignment horizontal="center"/>
    </xf>
    <xf numFmtId="0" fontId="9" fillId="0" borderId="0" xfId="0" applyFont="1" applyBorder="1" applyAlignment="1">
      <alignment vertical="center"/>
    </xf>
    <xf numFmtId="2" fontId="10" fillId="0" borderId="0" xfId="0" applyNumberFormat="1" applyFont="1" applyBorder="1" applyAlignment="1">
      <alignment horizontal="center" vertical="center"/>
    </xf>
    <xf numFmtId="172" fontId="29" fillId="0" borderId="0" xfId="42" applyNumberFormat="1" applyFont="1" applyFill="1" applyBorder="1" applyAlignment="1">
      <alignment/>
    </xf>
    <xf numFmtId="172" fontId="36" fillId="0" borderId="0" xfId="0" applyNumberFormat="1" applyFont="1" applyBorder="1" applyAlignment="1">
      <alignment/>
    </xf>
    <xf numFmtId="0" fontId="43" fillId="0" borderId="0" xfId="0" applyFont="1" applyBorder="1" applyAlignment="1">
      <alignment/>
    </xf>
    <xf numFmtId="0" fontId="30" fillId="0" borderId="19" xfId="0" applyFont="1" applyBorder="1" applyAlignment="1">
      <alignment horizontal="left"/>
    </xf>
    <xf numFmtId="0" fontId="30" fillId="0" borderId="0" xfId="0" applyFont="1" applyBorder="1" applyAlignment="1">
      <alignment horizontal="left"/>
    </xf>
    <xf numFmtId="0" fontId="10" fillId="0" borderId="19" xfId="0" applyFont="1" applyBorder="1" applyAlignment="1">
      <alignment/>
    </xf>
    <xf numFmtId="172" fontId="10" fillId="0" borderId="19" xfId="42" applyNumberFormat="1" applyFont="1" applyBorder="1" applyAlignment="1">
      <alignment/>
    </xf>
    <xf numFmtId="172" fontId="10" fillId="0" borderId="11" xfId="42" applyNumberFormat="1" applyFont="1" applyBorder="1" applyAlignment="1">
      <alignment/>
    </xf>
    <xf numFmtId="172" fontId="10" fillId="0" borderId="15" xfId="42" applyNumberFormat="1" applyFont="1" applyBorder="1" applyAlignment="1">
      <alignment/>
    </xf>
    <xf numFmtId="0" fontId="9" fillId="0" borderId="22" xfId="0" applyFont="1" applyBorder="1" applyAlignment="1">
      <alignment/>
    </xf>
    <xf numFmtId="172" fontId="9" fillId="0" borderId="21" xfId="0" applyNumberFormat="1" applyFont="1" applyBorder="1" applyAlignment="1">
      <alignment horizontal="left"/>
    </xf>
    <xf numFmtId="172" fontId="9" fillId="0" borderId="21" xfId="42" applyNumberFormat="1" applyFont="1" applyBorder="1" applyAlignment="1">
      <alignment/>
    </xf>
    <xf numFmtId="172" fontId="9" fillId="0" borderId="0" xfId="42" applyNumberFormat="1" applyFont="1" applyBorder="1" applyAlignment="1">
      <alignment/>
    </xf>
    <xf numFmtId="0" fontId="9" fillId="0" borderId="0" xfId="0" applyFont="1" applyBorder="1" applyAlignment="1">
      <alignment/>
    </xf>
    <xf numFmtId="0" fontId="29" fillId="0" borderId="0" xfId="0" applyFont="1" applyAlignment="1">
      <alignment horizontal="left"/>
    </xf>
    <xf numFmtId="0" fontId="10" fillId="0" borderId="15" xfId="0" applyFont="1" applyBorder="1" applyAlignment="1">
      <alignment/>
    </xf>
    <xf numFmtId="0" fontId="9" fillId="0" borderId="21" xfId="0" applyFont="1" applyBorder="1" applyAlignment="1">
      <alignment/>
    </xf>
    <xf numFmtId="2" fontId="29" fillId="0" borderId="0" xfId="0" applyNumberFormat="1" applyFont="1" applyBorder="1" applyAlignment="1">
      <alignment horizontal="center" vertical="center"/>
    </xf>
    <xf numFmtId="0" fontId="10" fillId="0" borderId="0" xfId="0" applyFont="1" applyBorder="1" applyAlignment="1">
      <alignment/>
    </xf>
    <xf numFmtId="0" fontId="10" fillId="0" borderId="0" xfId="0" applyFont="1" applyAlignment="1">
      <alignment/>
    </xf>
    <xf numFmtId="0" fontId="9" fillId="0" borderId="19" xfId="0" applyFont="1" applyBorder="1" applyAlignment="1" quotePrefix="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14" xfId="0" applyFont="1" applyBorder="1" applyAlignment="1">
      <alignment/>
    </xf>
    <xf numFmtId="43" fontId="10" fillId="0" borderId="15" xfId="42" applyFont="1" applyBorder="1" applyAlignment="1">
      <alignment horizontal="center"/>
    </xf>
    <xf numFmtId="172" fontId="10" fillId="0" borderId="15" xfId="42" applyNumberFormat="1" applyFont="1" applyBorder="1" applyAlignment="1">
      <alignment horizontal="right"/>
    </xf>
    <xf numFmtId="9" fontId="10" fillId="0" borderId="15" xfId="0" applyNumberFormat="1" applyFont="1" applyBorder="1" applyAlignment="1">
      <alignment horizontal="center"/>
    </xf>
    <xf numFmtId="172" fontId="10" fillId="0" borderId="0" xfId="42" applyNumberFormat="1" applyFont="1" applyBorder="1" applyAlignment="1">
      <alignment/>
    </xf>
    <xf numFmtId="172" fontId="10" fillId="0" borderId="0" xfId="0" applyNumberFormat="1" applyFont="1" applyBorder="1" applyAlignment="1">
      <alignment/>
    </xf>
    <xf numFmtId="172" fontId="10" fillId="0" borderId="0" xfId="42" applyNumberFormat="1" applyFont="1" applyAlignment="1">
      <alignment/>
    </xf>
    <xf numFmtId="0" fontId="10" fillId="0" borderId="23" xfId="0" applyFont="1" applyBorder="1" applyAlignment="1">
      <alignment/>
    </xf>
    <xf numFmtId="172" fontId="9" fillId="0" borderId="15" xfId="42" applyNumberFormat="1" applyFont="1" applyBorder="1" applyAlignment="1">
      <alignment horizontal="center"/>
    </xf>
    <xf numFmtId="172" fontId="9" fillId="0" borderId="0" xfId="42" applyNumberFormat="1" applyFont="1" applyBorder="1" applyAlignment="1">
      <alignment horizontal="center"/>
    </xf>
    <xf numFmtId="0" fontId="10" fillId="0" borderId="0" xfId="0" applyFont="1" applyAlignment="1" quotePrefix="1">
      <alignment horizontal="left"/>
    </xf>
    <xf numFmtId="0" fontId="44" fillId="0" borderId="0" xfId="0" applyFont="1" applyBorder="1" applyAlignment="1">
      <alignment/>
    </xf>
    <xf numFmtId="172" fontId="45" fillId="0" borderId="0" xfId="42" applyNumberFormat="1" applyFont="1" applyBorder="1" applyAlignment="1">
      <alignment/>
    </xf>
    <xf numFmtId="172" fontId="37" fillId="0" borderId="11" xfId="42" applyNumberFormat="1" applyFont="1" applyBorder="1" applyAlignment="1">
      <alignment/>
    </xf>
    <xf numFmtId="172" fontId="29" fillId="0" borderId="0" xfId="42" applyNumberFormat="1" applyFont="1" applyBorder="1" applyAlignment="1">
      <alignment horizontal="center" vertical="center"/>
    </xf>
    <xf numFmtId="0" fontId="9" fillId="0" borderId="0"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horizontal="center"/>
    </xf>
    <xf numFmtId="172" fontId="46" fillId="0" borderId="0" xfId="42" applyNumberFormat="1" applyFont="1" applyBorder="1" applyAlignment="1">
      <alignment/>
    </xf>
    <xf numFmtId="172" fontId="10" fillId="0" borderId="11" xfId="42" applyNumberFormat="1" applyFont="1" applyFill="1" applyBorder="1" applyAlignment="1">
      <alignment/>
    </xf>
    <xf numFmtId="172" fontId="10" fillId="0" borderId="19" xfId="42" applyNumberFormat="1" applyFont="1" applyFill="1" applyBorder="1" applyAlignment="1">
      <alignment/>
    </xf>
    <xf numFmtId="0" fontId="10" fillId="0" borderId="0" xfId="0" applyFont="1" applyFill="1" applyBorder="1" applyAlignment="1">
      <alignment horizontal="right"/>
    </xf>
    <xf numFmtId="0" fontId="9" fillId="0" borderId="0" xfId="0" applyFont="1" applyAlignment="1">
      <alignment/>
    </xf>
    <xf numFmtId="175" fontId="10" fillId="0" borderId="0" xfId="0" applyNumberFormat="1" applyFont="1" applyFill="1" applyBorder="1" applyAlignment="1">
      <alignment/>
    </xf>
    <xf numFmtId="0" fontId="10" fillId="0" borderId="0" xfId="0" applyFont="1" applyAlignment="1">
      <alignment/>
    </xf>
    <xf numFmtId="0" fontId="47" fillId="0" borderId="0" xfId="0" applyFont="1" applyAlignment="1">
      <alignment/>
    </xf>
    <xf numFmtId="0" fontId="47" fillId="0" borderId="0" xfId="0" applyFont="1" applyAlignment="1">
      <alignment horizontal="center"/>
    </xf>
    <xf numFmtId="172" fontId="9" fillId="0" borderId="25" xfId="42" applyNumberFormat="1" applyFont="1" applyBorder="1" applyAlignment="1">
      <alignment/>
    </xf>
    <xf numFmtId="172" fontId="29" fillId="0" borderId="0" xfId="42" applyNumberFormat="1" applyFont="1" applyBorder="1" applyAlignment="1">
      <alignment horizontal="center"/>
    </xf>
    <xf numFmtId="172" fontId="48" fillId="0" borderId="0" xfId="42" applyNumberFormat="1" applyFont="1" applyBorder="1" applyAlignment="1">
      <alignment/>
    </xf>
    <xf numFmtId="0" fontId="10" fillId="0" borderId="0" xfId="0" applyFont="1" applyBorder="1" applyAlignment="1">
      <alignment horizontal="center"/>
    </xf>
    <xf numFmtId="172" fontId="29" fillId="0" borderId="0" xfId="42" applyNumberFormat="1" applyFont="1" applyAlignment="1">
      <alignment horizontal="center"/>
    </xf>
    <xf numFmtId="0" fontId="9" fillId="0" borderId="0" xfId="0" applyFont="1" applyBorder="1" applyAlignment="1">
      <alignment horizontal="left"/>
    </xf>
    <xf numFmtId="0" fontId="39" fillId="0" borderId="15" xfId="0" applyFont="1" applyBorder="1" applyAlignment="1">
      <alignment horizontal="left"/>
    </xf>
    <xf numFmtId="0" fontId="39" fillId="33" borderId="21" xfId="0" applyFont="1" applyFill="1" applyBorder="1" applyAlignment="1">
      <alignment horizontal="left"/>
    </xf>
    <xf numFmtId="172" fontId="39" fillId="33" borderId="26" xfId="42" applyNumberFormat="1" applyFont="1" applyFill="1" applyBorder="1" applyAlignment="1">
      <alignment/>
    </xf>
    <xf numFmtId="172" fontId="39" fillId="33" borderId="25" xfId="42" applyNumberFormat="1" applyFont="1" applyFill="1" applyBorder="1" applyAlignment="1">
      <alignment/>
    </xf>
    <xf numFmtId="0" fontId="39" fillId="33" borderId="21" xfId="0" applyFont="1" applyFill="1" applyBorder="1" applyAlignment="1">
      <alignment/>
    </xf>
    <xf numFmtId="0" fontId="39" fillId="0" borderId="20" xfId="0" applyFont="1" applyBorder="1" applyAlignment="1">
      <alignment/>
    </xf>
    <xf numFmtId="172" fontId="39" fillId="0" borderId="26" xfId="42" applyNumberFormat="1" applyFont="1" applyBorder="1" applyAlignment="1">
      <alignment/>
    </xf>
    <xf numFmtId="0" fontId="39" fillId="0" borderId="21" xfId="0" applyFont="1" applyBorder="1" applyAlignment="1">
      <alignment/>
    </xf>
    <xf numFmtId="0" fontId="29" fillId="0" borderId="0" xfId="0" applyFont="1" applyAlignment="1">
      <alignment horizontal="left" vertical="center"/>
    </xf>
    <xf numFmtId="0" fontId="30" fillId="0" borderId="0" xfId="0" applyFont="1" applyAlignment="1">
      <alignment horizontal="left" vertical="center"/>
    </xf>
    <xf numFmtId="43" fontId="9" fillId="0" borderId="0" xfId="42" applyFont="1" applyBorder="1" applyAlignment="1">
      <alignment horizontal="center" vertical="center"/>
    </xf>
    <xf numFmtId="0" fontId="9" fillId="0" borderId="0" xfId="0" applyFont="1" applyBorder="1" applyAlignment="1">
      <alignment/>
    </xf>
    <xf numFmtId="43" fontId="29" fillId="0" borderId="0" xfId="42" applyFont="1" applyBorder="1" applyAlignment="1">
      <alignment/>
    </xf>
    <xf numFmtId="2" fontId="10" fillId="0" borderId="0" xfId="0" applyNumberFormat="1" applyFont="1" applyBorder="1" applyAlignment="1">
      <alignment vertical="center"/>
    </xf>
    <xf numFmtId="0" fontId="29" fillId="0" borderId="0" xfId="0" applyFont="1" applyFill="1" applyBorder="1" applyAlignment="1">
      <alignment/>
    </xf>
    <xf numFmtId="172" fontId="29" fillId="0" borderId="16" xfId="42" applyNumberFormat="1" applyFont="1" applyBorder="1" applyAlignment="1">
      <alignment/>
    </xf>
    <xf numFmtId="0" fontId="29" fillId="0" borderId="0" xfId="0" applyFont="1" applyAlignment="1">
      <alignment horizontal="center"/>
    </xf>
    <xf numFmtId="0" fontId="30" fillId="0" borderId="0" xfId="0" applyFont="1" applyBorder="1" applyAlignment="1">
      <alignment horizontal="left"/>
    </xf>
    <xf numFmtId="0" fontId="29" fillId="0" borderId="0" xfId="0" applyFont="1" applyAlignment="1">
      <alignment horizontal="left" vertical="center"/>
    </xf>
    <xf numFmtId="0" fontId="9" fillId="0" borderId="0" xfId="0" applyFont="1" applyAlignment="1">
      <alignment horizontal="left" vertical="center"/>
    </xf>
    <xf numFmtId="0" fontId="29" fillId="0" borderId="0" xfId="0" applyFont="1" applyBorder="1" applyAlignment="1">
      <alignment horizontal="center"/>
    </xf>
    <xf numFmtId="0" fontId="29" fillId="0" borderId="0" xfId="0" applyFont="1" applyAlignment="1">
      <alignment horizontal="center"/>
    </xf>
    <xf numFmtId="0" fontId="30" fillId="0" borderId="0" xfId="0" applyFont="1" applyAlignment="1">
      <alignment horizontal="center" vertical="center"/>
    </xf>
    <xf numFmtId="0" fontId="49" fillId="0" borderId="0" xfId="0" applyFont="1" applyBorder="1" applyAlignment="1">
      <alignment horizontal="center"/>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29" fillId="0" borderId="0" xfId="0" applyFont="1" applyBorder="1" applyAlignment="1">
      <alignment horizontal="center"/>
    </xf>
    <xf numFmtId="0" fontId="9" fillId="0" borderId="0" xfId="0" applyFont="1" applyAlignment="1">
      <alignment horizontal="left" vertical="center"/>
    </xf>
    <xf numFmtId="0" fontId="9" fillId="0" borderId="0" xfId="0" applyFont="1" applyBorder="1" applyAlignment="1">
      <alignment horizontal="left" vertical="center"/>
    </xf>
    <xf numFmtId="0" fontId="37" fillId="0" borderId="0" xfId="59" applyFont="1">
      <alignment/>
      <protection/>
    </xf>
    <xf numFmtId="0" fontId="37" fillId="0" borderId="0" xfId="59" applyFont="1" applyBorder="1">
      <alignment/>
      <protection/>
    </xf>
    <xf numFmtId="0" fontId="30" fillId="0" borderId="0" xfId="59" applyFont="1" applyBorder="1" applyAlignment="1">
      <alignment horizontal="center"/>
      <protection/>
    </xf>
    <xf numFmtId="175" fontId="9" fillId="0" borderId="21" xfId="0" applyNumberFormat="1" applyFont="1" applyBorder="1"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172" fontId="50" fillId="0" borderId="0" xfId="42" applyNumberFormat="1" applyFont="1" applyBorder="1" applyAlignment="1">
      <alignment horizontal="center"/>
    </xf>
    <xf numFmtId="172" fontId="9" fillId="0" borderId="0" xfId="0" applyNumberFormat="1" applyFont="1" applyBorder="1" applyAlignment="1">
      <alignment/>
    </xf>
    <xf numFmtId="2" fontId="10" fillId="0" borderId="0" xfId="0" applyNumberFormat="1" applyFont="1" applyBorder="1" applyAlignment="1">
      <alignment horizontal="center"/>
    </xf>
    <xf numFmtId="172" fontId="9" fillId="0" borderId="16" xfId="42" applyNumberFormat="1" applyFont="1" applyBorder="1" applyAlignment="1">
      <alignment/>
    </xf>
    <xf numFmtId="43" fontId="10" fillId="0" borderId="0" xfId="42" applyFont="1" applyBorder="1" applyAlignment="1">
      <alignment horizontal="center"/>
    </xf>
    <xf numFmtId="43" fontId="9" fillId="0" borderId="0" xfId="42" applyFont="1" applyBorder="1" applyAlignment="1">
      <alignment/>
    </xf>
    <xf numFmtId="0" fontId="29" fillId="0" borderId="0" xfId="59" applyFont="1" applyAlignment="1" applyProtection="1" quotePrefix="1">
      <alignment horizontal="left" indent="10"/>
      <protection hidden="1"/>
    </xf>
    <xf numFmtId="0" fontId="29" fillId="0" borderId="0" xfId="59" applyFont="1" applyAlignment="1" applyProtection="1">
      <alignment horizontal="right"/>
      <protection hidden="1"/>
    </xf>
    <xf numFmtId="0" fontId="29" fillId="0" borderId="0" xfId="59" applyFont="1" applyProtection="1">
      <alignment/>
      <protection hidden="1"/>
    </xf>
    <xf numFmtId="172" fontId="29" fillId="0" borderId="0" xfId="42" applyNumberFormat="1" applyFont="1" applyAlignment="1" applyProtection="1">
      <alignment/>
      <protection hidden="1"/>
    </xf>
    <xf numFmtId="0" fontId="9" fillId="0" borderId="13" xfId="0" applyFont="1" applyBorder="1" applyAlignment="1">
      <alignment vertical="center"/>
    </xf>
    <xf numFmtId="0" fontId="9" fillId="0" borderId="17" xfId="0" applyFont="1" applyBorder="1" applyAlignment="1">
      <alignment vertical="center"/>
    </xf>
    <xf numFmtId="186" fontId="31" fillId="0" borderId="0" xfId="42" applyNumberFormat="1" applyFont="1" applyBorder="1" applyAlignment="1">
      <alignment horizontal="center"/>
    </xf>
    <xf numFmtId="172" fontId="29" fillId="0" borderId="16" xfId="42" applyNumberFormat="1" applyFont="1" applyBorder="1" applyAlignment="1">
      <alignment vertical="center"/>
    </xf>
    <xf numFmtId="43" fontId="29" fillId="0" borderId="0" xfId="42" applyFont="1" applyBorder="1" applyAlignment="1">
      <alignment horizontal="left" vertical="center"/>
    </xf>
    <xf numFmtId="171" fontId="29" fillId="0" borderId="0" xfId="0" applyNumberFormat="1" applyFont="1" applyAlignment="1">
      <alignment/>
    </xf>
    <xf numFmtId="171" fontId="29" fillId="33" borderId="0" xfId="0" applyNumberFormat="1" applyFont="1" applyFill="1" applyAlignment="1">
      <alignment/>
    </xf>
    <xf numFmtId="0" fontId="51" fillId="0" borderId="0" xfId="0" applyFont="1" applyAlignment="1">
      <alignment/>
    </xf>
    <xf numFmtId="0" fontId="8" fillId="0" borderId="0" xfId="0" applyFont="1" applyAlignment="1">
      <alignment/>
    </xf>
    <xf numFmtId="0" fontId="52" fillId="0" borderId="0" xfId="0" applyFont="1" applyAlignment="1">
      <alignment/>
    </xf>
    <xf numFmtId="0" fontId="8" fillId="0" borderId="0" xfId="0" applyFont="1" applyAlignment="1">
      <alignment horizontal="left" vertical="top" wrapText="1"/>
    </xf>
    <xf numFmtId="43" fontId="52" fillId="0" borderId="0" xfId="45" applyFont="1" applyAlignment="1">
      <alignment vertical="center"/>
    </xf>
    <xf numFmtId="0" fontId="97" fillId="0" borderId="0" xfId="0" applyFont="1" applyFill="1" applyAlignment="1">
      <alignment/>
    </xf>
    <xf numFmtId="0" fontId="98" fillId="0" borderId="0" xfId="0" applyFont="1" applyFill="1" applyAlignment="1">
      <alignment/>
    </xf>
    <xf numFmtId="0" fontId="99" fillId="0" borderId="0" xfId="0" applyFont="1" applyFill="1" applyAlignment="1">
      <alignment/>
    </xf>
    <xf numFmtId="0" fontId="100" fillId="0" borderId="0" xfId="0" applyFont="1" applyAlignment="1">
      <alignment/>
    </xf>
    <xf numFmtId="2" fontId="52" fillId="0" borderId="0" xfId="0" applyNumberFormat="1" applyFont="1" applyAlignment="1" quotePrefix="1">
      <alignment horizontal="center"/>
    </xf>
    <xf numFmtId="0" fontId="8" fillId="0" borderId="17" xfId="0" applyFont="1" applyBorder="1" applyAlignment="1">
      <alignment horizontal="center" vertical="top" wrapText="1"/>
    </xf>
    <xf numFmtId="41" fontId="8" fillId="0" borderId="17" xfId="0" applyNumberFormat="1" applyFont="1" applyBorder="1" applyAlignment="1">
      <alignment horizontal="center" vertical="top" wrapText="1"/>
    </xf>
    <xf numFmtId="0" fontId="52" fillId="0" borderId="17" xfId="0" applyFont="1" applyBorder="1" applyAlignment="1">
      <alignment horizontal="center" vertical="top" wrapText="1"/>
    </xf>
    <xf numFmtId="0" fontId="8" fillId="0" borderId="0" xfId="0" applyFont="1" applyBorder="1" applyAlignment="1">
      <alignment horizontal="center"/>
    </xf>
    <xf numFmtId="0" fontId="8" fillId="0" borderId="0" xfId="0" applyFont="1" applyBorder="1" applyAlignment="1">
      <alignment horizontal="center" vertical="top" wrapText="1"/>
    </xf>
    <xf numFmtId="43" fontId="52" fillId="0" borderId="0" xfId="0" applyNumberFormat="1" applyFont="1" applyAlignment="1">
      <alignment/>
    </xf>
    <xf numFmtId="0" fontId="29" fillId="0" borderId="0" xfId="59" applyFont="1" applyAlignment="1" applyProtection="1">
      <alignment horizontal="left" vertical="center"/>
      <protection hidden="1"/>
    </xf>
    <xf numFmtId="0" fontId="30" fillId="0" borderId="0" xfId="0" applyFont="1" applyAlignment="1">
      <alignment horizontal="center" vertical="center"/>
    </xf>
    <xf numFmtId="0" fontId="30" fillId="0" borderId="0" xfId="0" applyFont="1" applyAlignment="1">
      <alignment horizontal="center"/>
    </xf>
    <xf numFmtId="0" fontId="29" fillId="0" borderId="0" xfId="0" applyFont="1" applyAlignment="1">
      <alignment horizontal="center"/>
    </xf>
    <xf numFmtId="0" fontId="29" fillId="0" borderId="0" xfId="0" applyFont="1" applyBorder="1" applyAlignment="1">
      <alignment horizontal="left"/>
    </xf>
    <xf numFmtId="0" fontId="10" fillId="0" borderId="0" xfId="0" applyFont="1" applyAlignment="1">
      <alignment horizontal="center"/>
    </xf>
    <xf numFmtId="0" fontId="57" fillId="0" borderId="0" xfId="0" applyFont="1" applyAlignment="1">
      <alignment horizontal="center" vertical="center"/>
    </xf>
    <xf numFmtId="0" fontId="30" fillId="0" borderId="12" xfId="0" applyFont="1" applyBorder="1" applyAlignment="1">
      <alignment vertical="center"/>
    </xf>
    <xf numFmtId="0" fontId="30" fillId="0" borderId="16" xfId="0" applyFont="1" applyBorder="1" applyAlignment="1">
      <alignment vertical="center"/>
    </xf>
    <xf numFmtId="0" fontId="29" fillId="0" borderId="16" xfId="0" applyFont="1" applyBorder="1" applyAlignment="1">
      <alignment/>
    </xf>
    <xf numFmtId="0" fontId="30" fillId="0" borderId="21" xfId="42" applyNumberFormat="1" applyFont="1" applyBorder="1" applyAlignment="1">
      <alignment horizontal="center"/>
    </xf>
    <xf numFmtId="172" fontId="29" fillId="0" borderId="11" xfId="42" applyNumberFormat="1" applyFont="1" applyBorder="1" applyAlignment="1">
      <alignment/>
    </xf>
    <xf numFmtId="0" fontId="29" fillId="0" borderId="0" xfId="0" applyFont="1" applyFill="1" applyAlignment="1">
      <alignment/>
    </xf>
    <xf numFmtId="172" fontId="33" fillId="0" borderId="12" xfId="42" applyNumberFormat="1" applyFont="1" applyBorder="1" applyAlignment="1">
      <alignment/>
    </xf>
    <xf numFmtId="172" fontId="29" fillId="0" borderId="11" xfId="42" applyNumberFormat="1" applyFont="1" applyFill="1" applyBorder="1" applyAlignment="1">
      <alignment/>
    </xf>
    <xf numFmtId="172" fontId="29" fillId="0" borderId="19" xfId="42" applyNumberFormat="1" applyFont="1" applyFill="1" applyBorder="1" applyAlignment="1">
      <alignment/>
    </xf>
    <xf numFmtId="172" fontId="29" fillId="0" borderId="0" xfId="42" applyNumberFormat="1" applyFont="1" applyAlignment="1">
      <alignment/>
    </xf>
    <xf numFmtId="172" fontId="29" fillId="0" borderId="15" xfId="42" applyNumberFormat="1" applyFont="1" applyBorder="1" applyAlignment="1">
      <alignment vertical="center"/>
    </xf>
    <xf numFmtId="172" fontId="29" fillId="0" borderId="15" xfId="42" applyNumberFormat="1" applyFont="1" applyFill="1" applyBorder="1" applyAlignment="1">
      <alignment vertical="center"/>
    </xf>
    <xf numFmtId="0" fontId="29" fillId="0" borderId="0" xfId="0" applyFont="1" applyAlignment="1">
      <alignment horizontal="center" vertical="center"/>
    </xf>
    <xf numFmtId="172" fontId="29" fillId="0" borderId="19" xfId="42" applyNumberFormat="1" applyFont="1" applyFill="1" applyBorder="1" applyAlignment="1">
      <alignment vertical="center"/>
    </xf>
    <xf numFmtId="172" fontId="35" fillId="0" borderId="0" xfId="42" applyNumberFormat="1" applyFont="1" applyBorder="1" applyAlignment="1">
      <alignment vertical="center"/>
    </xf>
    <xf numFmtId="172" fontId="32" fillId="0" borderId="0" xfId="42" applyNumberFormat="1" applyFont="1" applyAlignment="1">
      <alignment/>
    </xf>
    <xf numFmtId="0" fontId="30" fillId="0" borderId="0" xfId="0" applyFont="1" applyAlignment="1" quotePrefix="1">
      <alignment horizontal="left"/>
    </xf>
    <xf numFmtId="172" fontId="30" fillId="0" borderId="11" xfId="42" applyNumberFormat="1" applyFont="1" applyBorder="1" applyAlignment="1">
      <alignment/>
    </xf>
    <xf numFmtId="172" fontId="29" fillId="0" borderId="0" xfId="0" applyNumberFormat="1" applyFont="1" applyAlignment="1">
      <alignment horizontal="center"/>
    </xf>
    <xf numFmtId="172" fontId="30" fillId="0" borderId="0" xfId="0" applyNumberFormat="1" applyFont="1" applyAlignment="1">
      <alignment horizontal="center"/>
    </xf>
    <xf numFmtId="172" fontId="30" fillId="0" borderId="27" xfId="42" applyNumberFormat="1" applyFont="1" applyBorder="1" applyAlignment="1">
      <alignment/>
    </xf>
    <xf numFmtId="43" fontId="30" fillId="0" borderId="0" xfId="42" applyFont="1" applyAlignment="1">
      <alignment horizontal="center"/>
    </xf>
    <xf numFmtId="43" fontId="30" fillId="0" borderId="0" xfId="42" applyNumberFormat="1" applyFont="1" applyAlignment="1">
      <alignment/>
    </xf>
    <xf numFmtId="43" fontId="30" fillId="0" borderId="0" xfId="42" applyFont="1" applyAlignment="1">
      <alignment/>
    </xf>
    <xf numFmtId="0" fontId="36" fillId="0" borderId="0" xfId="0" applyFont="1" applyAlignment="1">
      <alignment horizontal="center"/>
    </xf>
    <xf numFmtId="172" fontId="29" fillId="0" borderId="25" xfId="42" applyNumberFormat="1" applyFont="1" applyBorder="1" applyAlignment="1">
      <alignment/>
    </xf>
    <xf numFmtId="0" fontId="29" fillId="0" borderId="14" xfId="0" applyFont="1" applyBorder="1" applyAlignment="1">
      <alignment horizontal="left"/>
    </xf>
    <xf numFmtId="0" fontId="29" fillId="34" borderId="0" xfId="0" applyFont="1" applyFill="1" applyBorder="1" applyAlignment="1">
      <alignment/>
    </xf>
    <xf numFmtId="0" fontId="95" fillId="0" borderId="0" xfId="0" applyFont="1" applyBorder="1" applyAlignment="1">
      <alignment/>
    </xf>
    <xf numFmtId="172" fontId="32" fillId="0" borderId="0" xfId="42" applyNumberFormat="1" applyFont="1" applyAlignment="1">
      <alignment horizontal="center"/>
    </xf>
    <xf numFmtId="172" fontId="30" fillId="0" borderId="0" xfId="42" applyNumberFormat="1" applyFont="1" applyAlignment="1">
      <alignment/>
    </xf>
    <xf numFmtId="172" fontId="30" fillId="0" borderId="25" xfId="42" applyNumberFormat="1" applyFont="1" applyBorder="1" applyAlignment="1">
      <alignment/>
    </xf>
    <xf numFmtId="172" fontId="30" fillId="0" borderId="0" xfId="0" applyNumberFormat="1" applyFont="1" applyAlignment="1">
      <alignment/>
    </xf>
    <xf numFmtId="0" fontId="8" fillId="0" borderId="0" xfId="0" applyFont="1" applyAlignment="1">
      <alignment/>
    </xf>
    <xf numFmtId="0" fontId="29" fillId="0" borderId="22" xfId="0" applyFont="1" applyBorder="1" applyAlignment="1">
      <alignment/>
    </xf>
    <xf numFmtId="0" fontId="30" fillId="0" borderId="0" xfId="42" applyNumberFormat="1" applyFont="1" applyBorder="1" applyAlignment="1">
      <alignment horizontal="center"/>
    </xf>
    <xf numFmtId="0" fontId="101" fillId="0" borderId="0" xfId="0" applyFont="1" applyFill="1" applyAlignment="1">
      <alignment/>
    </xf>
    <xf numFmtId="0" fontId="102" fillId="0" borderId="0" xfId="0" applyFont="1" applyFill="1" applyAlignment="1">
      <alignment/>
    </xf>
    <xf numFmtId="172" fontId="30" fillId="0" borderId="22" xfId="42" applyNumberFormat="1" applyFont="1" applyBorder="1" applyAlignment="1">
      <alignment/>
    </xf>
    <xf numFmtId="0" fontId="8" fillId="0" borderId="19" xfId="0" applyFont="1" applyBorder="1" applyAlignment="1">
      <alignment horizontal="center"/>
    </xf>
    <xf numFmtId="0" fontId="29" fillId="0" borderId="0" xfId="0" applyFont="1" applyAlignment="1">
      <alignment wrapText="1"/>
    </xf>
    <xf numFmtId="0" fontId="29" fillId="0" borderId="0" xfId="59" applyFont="1" applyAlignment="1" applyProtection="1">
      <alignment horizontal="left" vertical="top"/>
      <protection hidden="1"/>
    </xf>
    <xf numFmtId="0" fontId="29" fillId="0" borderId="0" xfId="0" applyFont="1" applyAlignment="1">
      <alignment horizontal="center"/>
    </xf>
    <xf numFmtId="0" fontId="30" fillId="0" borderId="0" xfId="0" applyFont="1" applyBorder="1" applyAlignment="1">
      <alignment horizontal="left"/>
    </xf>
    <xf numFmtId="0" fontId="30" fillId="0" borderId="0" xfId="0" applyFont="1" applyAlignment="1">
      <alignment horizontal="left" vertical="center"/>
    </xf>
    <xf numFmtId="0" fontId="29" fillId="0" borderId="0" xfId="0" applyFont="1" applyFill="1" applyBorder="1" applyAlignment="1">
      <alignment horizontal="center"/>
    </xf>
    <xf numFmtId="0" fontId="29" fillId="0" borderId="0" xfId="0" applyFont="1" applyBorder="1" applyAlignment="1">
      <alignment horizontal="center" wrapText="1"/>
    </xf>
    <xf numFmtId="0" fontId="29" fillId="0" borderId="0" xfId="59" applyFont="1" applyAlignment="1" applyProtection="1">
      <alignment horizontal="left" vertical="top"/>
      <protection hidden="1"/>
    </xf>
    <xf numFmtId="0" fontId="9" fillId="0" borderId="0" xfId="0" applyFont="1" applyAlignment="1">
      <alignment horizontal="center" vertical="center"/>
    </xf>
    <xf numFmtId="0" fontId="30" fillId="0" borderId="0" xfId="0" applyFont="1" applyBorder="1" applyAlignment="1">
      <alignment horizontal="center" vertical="center"/>
    </xf>
    <xf numFmtId="0" fontId="30" fillId="0" borderId="0" xfId="59" applyFont="1" applyAlignment="1" applyProtection="1">
      <alignment horizontal="left" vertical="top"/>
      <protection hidden="1"/>
    </xf>
    <xf numFmtId="43" fontId="29" fillId="0" borderId="0" xfId="0" applyNumberFormat="1" applyFont="1" applyAlignment="1">
      <alignment horizontal="center" vertical="center"/>
    </xf>
    <xf numFmtId="15" fontId="9" fillId="0" borderId="19" xfId="59" applyNumberFormat="1" applyFont="1" applyBorder="1" applyAlignment="1" applyProtection="1">
      <alignment horizontal="center" vertical="center"/>
      <protection hidden="1"/>
    </xf>
    <xf numFmtId="0" fontId="9" fillId="0" borderId="0" xfId="59" applyFont="1" applyAlignment="1" applyProtection="1">
      <alignment horizontal="left"/>
      <protection hidden="1"/>
    </xf>
    <xf numFmtId="43" fontId="9" fillId="0" borderId="0" xfId="0" applyNumberFormat="1" applyFont="1" applyAlignment="1" quotePrefix="1">
      <alignment horizontal="center" vertical="center"/>
    </xf>
    <xf numFmtId="0" fontId="10" fillId="0" borderId="0" xfId="0" applyFont="1" applyAlignment="1">
      <alignment vertical="center"/>
    </xf>
    <xf numFmtId="172" fontId="50" fillId="0" borderId="0" xfId="42" applyNumberFormat="1" applyFont="1" applyBorder="1" applyAlignment="1">
      <alignment horizontal="center" vertical="center"/>
    </xf>
    <xf numFmtId="172" fontId="9" fillId="0" borderId="0" xfId="42" applyNumberFormat="1" applyFont="1" applyBorder="1" applyAlignment="1">
      <alignment horizontal="center" vertical="center"/>
    </xf>
    <xf numFmtId="0" fontId="10" fillId="0" borderId="0" xfId="59" applyFont="1" applyAlignment="1" applyProtection="1">
      <alignment horizontal="left"/>
      <protection hidden="1"/>
    </xf>
    <xf numFmtId="43" fontId="50" fillId="0" borderId="0" xfId="0" applyNumberFormat="1" applyFont="1" applyAlignment="1">
      <alignment horizontal="center" vertical="center"/>
    </xf>
    <xf numFmtId="0" fontId="10" fillId="0" borderId="0" xfId="0" applyFont="1" applyAlignment="1">
      <alignment horizontal="center" vertical="center"/>
    </xf>
    <xf numFmtId="172" fontId="10" fillId="0" borderId="0" xfId="42" applyNumberFormat="1" applyFont="1" applyBorder="1" applyAlignment="1">
      <alignment horizontal="center" vertical="center"/>
    </xf>
    <xf numFmtId="0" fontId="50" fillId="0" borderId="0" xfId="0" applyFont="1" applyAlignment="1">
      <alignment vertical="center"/>
    </xf>
    <xf numFmtId="172" fontId="9" fillId="0" borderId="25" xfId="42" applyNumberFormat="1" applyFont="1" applyBorder="1" applyAlignment="1">
      <alignment horizontal="center" vertical="center"/>
    </xf>
    <xf numFmtId="43" fontId="50" fillId="0" borderId="0" xfId="0" applyNumberFormat="1" applyFont="1" applyAlignment="1">
      <alignment horizontal="right" vertical="center"/>
    </xf>
    <xf numFmtId="0" fontId="59" fillId="0" borderId="0" xfId="0" applyFont="1" applyAlignment="1">
      <alignment horizontal="right" vertical="center"/>
    </xf>
    <xf numFmtId="0" fontId="59" fillId="0" borderId="0" xfId="0" applyFont="1" applyAlignment="1">
      <alignment horizontal="center" vertical="center"/>
    </xf>
    <xf numFmtId="172" fontId="10" fillId="0" borderId="16" xfId="42" applyNumberFormat="1" applyFont="1" applyBorder="1" applyAlignment="1">
      <alignment horizontal="center" vertical="center"/>
    </xf>
    <xf numFmtId="172" fontId="9" fillId="0" borderId="27" xfId="42" applyNumberFormat="1" applyFont="1" applyBorder="1" applyAlignment="1">
      <alignment horizontal="center" vertical="center"/>
    </xf>
    <xf numFmtId="0" fontId="10" fillId="0" borderId="0" xfId="0" applyFont="1" applyAlignment="1">
      <alignment horizontal="justify" vertical="justify" wrapText="1"/>
    </xf>
    <xf numFmtId="43" fontId="9" fillId="0" borderId="0" xfId="46" applyNumberFormat="1" applyFont="1" applyAlignment="1">
      <alignment horizontal="center" vertical="center"/>
    </xf>
    <xf numFmtId="172" fontId="50" fillId="0" borderId="0" xfId="42" applyNumberFormat="1" applyFont="1" applyAlignment="1">
      <alignment horizontal="center" vertical="center"/>
    </xf>
    <xf numFmtId="172" fontId="9" fillId="0" borderId="0" xfId="42" applyNumberFormat="1" applyFont="1" applyAlignment="1">
      <alignment horizontal="center" vertical="center"/>
    </xf>
    <xf numFmtId="172" fontId="10" fillId="0" borderId="0" xfId="42" applyNumberFormat="1" applyFont="1" applyAlignment="1">
      <alignment vertical="center"/>
    </xf>
    <xf numFmtId="43" fontId="9" fillId="0" borderId="0" xfId="0" applyNumberFormat="1" applyFont="1" applyAlignment="1">
      <alignment horizontal="center" vertical="center"/>
    </xf>
    <xf numFmtId="43" fontId="10" fillId="0" borderId="0" xfId="42" applyFont="1" applyBorder="1" applyAlignment="1">
      <alignment vertical="center"/>
    </xf>
    <xf numFmtId="172" fontId="9" fillId="0" borderId="27" xfId="42" applyNumberFormat="1" applyFont="1" applyBorder="1" applyAlignment="1">
      <alignment vertical="center"/>
    </xf>
    <xf numFmtId="43" fontId="10" fillId="0" borderId="0" xfId="0" applyNumberFormat="1" applyFont="1" applyAlignment="1">
      <alignment horizontal="center" vertical="center"/>
    </xf>
    <xf numFmtId="43" fontId="45" fillId="0" borderId="0" xfId="42" applyFont="1" applyBorder="1" applyAlignment="1">
      <alignment vertical="center"/>
    </xf>
    <xf numFmtId="172" fontId="9" fillId="0" borderId="0" xfId="42" applyNumberFormat="1" applyFont="1" applyBorder="1" applyAlignment="1">
      <alignment vertical="center"/>
    </xf>
    <xf numFmtId="172" fontId="10" fillId="0" borderId="0" xfId="42" applyNumberFormat="1" applyFont="1" applyBorder="1" applyAlignment="1">
      <alignment vertical="center"/>
    </xf>
    <xf numFmtId="172" fontId="10" fillId="0" borderId="16" xfId="42" applyNumberFormat="1" applyFont="1" applyBorder="1" applyAlignment="1">
      <alignment vertical="center"/>
    </xf>
    <xf numFmtId="172" fontId="9" fillId="0" borderId="16" xfId="42" applyNumberFormat="1" applyFont="1" applyBorder="1" applyAlignment="1">
      <alignment vertical="center"/>
    </xf>
    <xf numFmtId="172" fontId="9" fillId="0" borderId="25" xfId="42" applyNumberFormat="1" applyFont="1" applyBorder="1" applyAlignment="1">
      <alignment vertical="center"/>
    </xf>
    <xf numFmtId="43" fontId="10" fillId="0" borderId="0" xfId="0" applyNumberFormat="1" applyFont="1" applyAlignment="1">
      <alignment vertical="center"/>
    </xf>
    <xf numFmtId="0" fontId="10" fillId="0" borderId="0" xfId="0" applyFont="1" applyAlignment="1">
      <alignment horizontal="left" vertical="center" wrapText="1"/>
    </xf>
    <xf numFmtId="172" fontId="45" fillId="0" borderId="0" xfId="42" applyNumberFormat="1" applyFont="1" applyBorder="1" applyAlignment="1">
      <alignment vertical="center"/>
    </xf>
    <xf numFmtId="172" fontId="10" fillId="0" borderId="0" xfId="0" applyNumberFormat="1" applyFont="1" applyBorder="1" applyAlignment="1">
      <alignment vertical="center"/>
    </xf>
    <xf numFmtId="172" fontId="45" fillId="0" borderId="0" xfId="0" applyNumberFormat="1" applyFont="1" applyBorder="1" applyAlignment="1">
      <alignment vertical="center"/>
    </xf>
    <xf numFmtId="172" fontId="9" fillId="0" borderId="25" xfId="0" applyNumberFormat="1" applyFont="1" applyBorder="1" applyAlignment="1">
      <alignment vertical="center"/>
    </xf>
    <xf numFmtId="172" fontId="9" fillId="0" borderId="0" xfId="0" applyNumberFormat="1" applyFont="1" applyBorder="1" applyAlignment="1">
      <alignment vertical="center"/>
    </xf>
    <xf numFmtId="0" fontId="10" fillId="0" borderId="0" xfId="0" applyFont="1" applyAlignment="1">
      <alignment horizontal="justify" vertical="justify"/>
    </xf>
    <xf numFmtId="172" fontId="45" fillId="0" borderId="0" xfId="0" applyNumberFormat="1" applyFont="1" applyBorder="1" applyAlignment="1">
      <alignment horizontal="justify" vertical="justify"/>
    </xf>
    <xf numFmtId="172" fontId="46" fillId="0" borderId="0" xfId="0" applyNumberFormat="1" applyFont="1" applyAlignment="1">
      <alignment horizontal="justify" vertical="justify"/>
    </xf>
    <xf numFmtId="0" fontId="103" fillId="0" borderId="0" xfId="0" applyFont="1" applyAlignment="1">
      <alignment vertical="center"/>
    </xf>
    <xf numFmtId="43" fontId="10" fillId="0" borderId="0" xfId="0" applyNumberFormat="1" applyFont="1" applyFill="1" applyAlignment="1">
      <alignment horizontal="center" vertical="center"/>
    </xf>
    <xf numFmtId="0" fontId="29" fillId="0" borderId="0" xfId="0" applyFont="1" applyFill="1" applyAlignment="1">
      <alignment vertical="center"/>
    </xf>
    <xf numFmtId="0" fontId="10" fillId="0" borderId="0" xfId="0" applyFont="1" applyFill="1" applyAlignment="1">
      <alignment vertical="center" wrapText="1"/>
    </xf>
    <xf numFmtId="43" fontId="9" fillId="0" borderId="0" xfId="0" applyNumberFormat="1" applyFont="1" applyFill="1" applyAlignment="1">
      <alignment horizontal="center" vertical="center"/>
    </xf>
    <xf numFmtId="0" fontId="10" fillId="0" borderId="0" xfId="0" applyFont="1" applyFill="1" applyAlignment="1">
      <alignment vertical="center"/>
    </xf>
    <xf numFmtId="172" fontId="50" fillId="0" borderId="0" xfId="42" applyNumberFormat="1" applyFont="1" applyFill="1" applyBorder="1" applyAlignment="1">
      <alignment horizontal="center" vertical="center"/>
    </xf>
    <xf numFmtId="0" fontId="104" fillId="0" borderId="0" xfId="0" applyFont="1" applyFill="1" applyBorder="1" applyAlignment="1">
      <alignment vertical="center"/>
    </xf>
    <xf numFmtId="49" fontId="9" fillId="0" borderId="0" xfId="0" applyNumberFormat="1" applyFont="1" applyFill="1" applyAlignment="1">
      <alignment vertical="center"/>
    </xf>
    <xf numFmtId="172" fontId="10" fillId="0" borderId="0" xfId="42" applyNumberFormat="1" applyFont="1" applyFill="1" applyAlignment="1">
      <alignment vertical="center"/>
    </xf>
    <xf numFmtId="172" fontId="9" fillId="0" borderId="27" xfId="42" applyNumberFormat="1" applyFont="1" applyFill="1" applyBorder="1" applyAlignment="1">
      <alignment vertical="center"/>
    </xf>
    <xf numFmtId="49" fontId="10" fillId="0" borderId="0" xfId="0" applyNumberFormat="1" applyFont="1" applyFill="1" applyAlignment="1">
      <alignment vertical="center"/>
    </xf>
    <xf numFmtId="172" fontId="10" fillId="0" borderId="0" xfId="42" applyNumberFormat="1" applyFont="1" applyFill="1" applyBorder="1" applyAlignment="1">
      <alignment vertical="center"/>
    </xf>
    <xf numFmtId="172" fontId="9" fillId="0" borderId="0" xfId="42" applyNumberFormat="1" applyFont="1" applyFill="1" applyBorder="1" applyAlignment="1">
      <alignment vertical="center"/>
    </xf>
    <xf numFmtId="0" fontId="9" fillId="0" borderId="2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43"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Alignment="1">
      <alignment vertical="center"/>
    </xf>
    <xf numFmtId="0" fontId="10" fillId="0" borderId="14" xfId="0" applyFont="1" applyFill="1" applyBorder="1" applyAlignment="1">
      <alignment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43" fontId="10" fillId="0" borderId="0" xfId="0" applyNumberFormat="1" applyFont="1" applyFill="1" applyBorder="1" applyAlignment="1">
      <alignment horizontal="center" vertical="center"/>
    </xf>
    <xf numFmtId="172" fontId="9" fillId="0" borderId="20" xfId="42" applyNumberFormat="1" applyFont="1" applyFill="1" applyBorder="1" applyAlignment="1">
      <alignment vertical="center"/>
    </xf>
    <xf numFmtId="172" fontId="9" fillId="0" borderId="0" xfId="42" applyNumberFormat="1" applyFont="1" applyFill="1" applyBorder="1" applyAlignment="1">
      <alignment horizontal="center" vertical="center"/>
    </xf>
    <xf numFmtId="172" fontId="9" fillId="0" borderId="0" xfId="42" applyNumberFormat="1" applyFont="1" applyFill="1" applyAlignment="1">
      <alignment vertical="center"/>
    </xf>
    <xf numFmtId="0" fontId="9" fillId="0" borderId="10" xfId="0" applyFont="1" applyFill="1" applyBorder="1" applyAlignment="1">
      <alignment vertical="center"/>
    </xf>
    <xf numFmtId="0" fontId="9" fillId="0" borderId="20" xfId="0" applyFont="1" applyFill="1" applyBorder="1" applyAlignment="1">
      <alignment vertical="center"/>
    </xf>
    <xf numFmtId="43" fontId="10" fillId="0" borderId="13" xfId="42" applyNumberFormat="1" applyFont="1" applyFill="1" applyBorder="1" applyAlignment="1">
      <alignment vertical="center"/>
    </xf>
    <xf numFmtId="43" fontId="10" fillId="0" borderId="23" xfId="42" applyNumberFormat="1" applyFont="1" applyFill="1" applyBorder="1" applyAlignment="1">
      <alignment vertical="center"/>
    </xf>
    <xf numFmtId="43" fontId="29" fillId="0" borderId="0" xfId="42" applyFont="1" applyFill="1" applyBorder="1" applyAlignment="1">
      <alignment horizontal="center" vertical="center"/>
    </xf>
    <xf numFmtId="43" fontId="10" fillId="0" borderId="0" xfId="42" applyFont="1" applyFill="1" applyBorder="1" applyAlignment="1">
      <alignment horizontal="center" vertical="center"/>
    </xf>
    <xf numFmtId="43" fontId="29" fillId="0" borderId="0" xfId="42" applyFont="1" applyFill="1" applyBorder="1" applyAlignment="1">
      <alignment vertical="center"/>
    </xf>
    <xf numFmtId="43" fontId="10" fillId="0" borderId="0" xfId="42" applyFont="1" applyFill="1" applyBorder="1" applyAlignment="1">
      <alignment vertical="center"/>
    </xf>
    <xf numFmtId="43" fontId="29" fillId="0" borderId="0" xfId="42" applyFont="1" applyFill="1" applyBorder="1" applyAlignment="1">
      <alignment horizontal="left" vertical="center"/>
    </xf>
    <xf numFmtId="43" fontId="10" fillId="0" borderId="0" xfId="42" applyFont="1" applyFill="1" applyBorder="1" applyAlignment="1">
      <alignment horizontal="left" vertical="center"/>
    </xf>
    <xf numFmtId="172" fontId="10" fillId="0" borderId="16" xfId="42" applyNumberFormat="1" applyFont="1" applyFill="1" applyBorder="1" applyAlignment="1">
      <alignment vertical="center"/>
    </xf>
    <xf numFmtId="43" fontId="10" fillId="0" borderId="17" xfId="42" applyNumberFormat="1" applyFont="1" applyFill="1" applyBorder="1" applyAlignment="1">
      <alignment vertical="center"/>
    </xf>
    <xf numFmtId="172" fontId="9" fillId="0" borderId="28" xfId="42" applyNumberFormat="1" applyFont="1" applyFill="1" applyBorder="1" applyAlignment="1">
      <alignment vertical="center"/>
    </xf>
    <xf numFmtId="0" fontId="9" fillId="0" borderId="0" xfId="0" applyFont="1" applyFill="1" applyBorder="1" applyAlignment="1">
      <alignment horizontal="left" vertical="center"/>
    </xf>
    <xf numFmtId="172" fontId="10" fillId="0" borderId="0" xfId="42" applyNumberFormat="1" applyFont="1" applyFill="1" applyBorder="1" applyAlignment="1">
      <alignment horizontal="center" vertical="center"/>
    </xf>
    <xf numFmtId="0" fontId="102" fillId="0" borderId="0" xfId="0" applyFont="1" applyFill="1" applyBorder="1" applyAlignment="1">
      <alignment horizontal="left" vertical="center"/>
    </xf>
    <xf numFmtId="172" fontId="101" fillId="0" borderId="0" xfId="42" applyNumberFormat="1" applyFont="1" applyFill="1" applyBorder="1" applyAlignment="1">
      <alignment horizontal="right" vertical="center"/>
    </xf>
    <xf numFmtId="176" fontId="102" fillId="0" borderId="0" xfId="0" applyNumberFormat="1" applyFont="1" applyFill="1" applyBorder="1" applyAlignment="1">
      <alignment horizontal="right" vertical="center"/>
    </xf>
    <xf numFmtId="172" fontId="102" fillId="0" borderId="0" xfId="42" applyNumberFormat="1" applyFont="1" applyFill="1" applyBorder="1" applyAlignment="1">
      <alignment horizontal="right" vertical="center"/>
    </xf>
    <xf numFmtId="0" fontId="105" fillId="0" borderId="0" xfId="0" applyFont="1" applyFill="1" applyAlignment="1">
      <alignment vertical="center"/>
    </xf>
    <xf numFmtId="0" fontId="10" fillId="0" borderId="0" xfId="0" applyFont="1" applyAlignment="1" applyProtection="1">
      <alignment horizontal="left"/>
      <protection hidden="1"/>
    </xf>
    <xf numFmtId="0" fontId="101" fillId="0" borderId="0" xfId="0" applyFont="1" applyFill="1" applyBorder="1" applyAlignment="1">
      <alignment horizontal="left" vertical="center"/>
    </xf>
    <xf numFmtId="0" fontId="102" fillId="0" borderId="0" xfId="0" applyFont="1" applyFill="1" applyBorder="1" applyAlignment="1">
      <alignment horizontal="right" vertical="center"/>
    </xf>
    <xf numFmtId="172" fontId="102" fillId="0" borderId="0" xfId="42" applyNumberFormat="1" applyFont="1" applyFill="1" applyBorder="1" applyAlignment="1">
      <alignment horizontal="center" vertical="center"/>
    </xf>
    <xf numFmtId="0" fontId="105" fillId="0" borderId="0" xfId="0" applyFont="1" applyAlignment="1">
      <alignment vertical="center"/>
    </xf>
    <xf numFmtId="172" fontId="101" fillId="0" borderId="16" xfId="42" applyNumberFormat="1" applyFont="1" applyFill="1" applyBorder="1" applyAlignment="1">
      <alignment horizontal="right" vertical="center"/>
    </xf>
    <xf numFmtId="172" fontId="106" fillId="0" borderId="27" xfId="42" applyNumberFormat="1" applyFont="1" applyFill="1" applyBorder="1" applyAlignment="1">
      <alignment horizontal="center" vertical="center"/>
    </xf>
    <xf numFmtId="176" fontId="106" fillId="0" borderId="0" xfId="0" applyNumberFormat="1" applyFont="1" applyFill="1" applyBorder="1" applyAlignment="1">
      <alignment horizontal="right" vertical="center"/>
    </xf>
    <xf numFmtId="172" fontId="107" fillId="0" borderId="16" xfId="42" applyNumberFormat="1" applyFont="1" applyFill="1" applyBorder="1" applyAlignment="1">
      <alignment horizontal="center" vertical="center"/>
    </xf>
    <xf numFmtId="172" fontId="107" fillId="0" borderId="0" xfId="42" applyNumberFormat="1" applyFont="1" applyFill="1" applyBorder="1" applyAlignment="1">
      <alignment horizontal="center" vertical="center"/>
    </xf>
    <xf numFmtId="172" fontId="106" fillId="0" borderId="0" xfId="42" applyNumberFormat="1" applyFont="1" applyFill="1" applyBorder="1" applyAlignment="1">
      <alignment horizontal="center" vertical="center"/>
    </xf>
    <xf numFmtId="0" fontId="29" fillId="0" borderId="0" xfId="0" applyFont="1" applyBorder="1" applyAlignment="1">
      <alignment horizontal="center" vertical="center"/>
    </xf>
    <xf numFmtId="0" fontId="10" fillId="0" borderId="0" xfId="0" applyFont="1" applyBorder="1" applyAlignment="1">
      <alignment horizontal="left" vertical="center"/>
    </xf>
    <xf numFmtId="172" fontId="101" fillId="0" borderId="0" xfId="42" applyNumberFormat="1" applyFont="1" applyFill="1" applyBorder="1" applyAlignment="1">
      <alignment horizontal="center" vertical="center"/>
    </xf>
    <xf numFmtId="176" fontId="101" fillId="0" borderId="0" xfId="0" applyNumberFormat="1" applyFont="1" applyFill="1" applyBorder="1" applyAlignment="1">
      <alignment horizontal="right" vertical="center"/>
    </xf>
    <xf numFmtId="172" fontId="108" fillId="0" borderId="0" xfId="42" applyNumberFormat="1" applyFont="1" applyFill="1" applyBorder="1" applyAlignment="1">
      <alignment horizontal="center" vertical="center"/>
    </xf>
    <xf numFmtId="0" fontId="29" fillId="0" borderId="0" xfId="0" applyFont="1" applyFill="1" applyBorder="1" applyAlignment="1">
      <alignment horizontal="center" vertical="center"/>
    </xf>
    <xf numFmtId="43" fontId="39" fillId="0" borderId="0" xfId="0" applyNumberFormat="1" applyFont="1" applyAlignment="1">
      <alignment horizontal="center" vertical="center"/>
    </xf>
    <xf numFmtId="0" fontId="10" fillId="0" borderId="0" xfId="0" applyFont="1" applyBorder="1" applyAlignment="1">
      <alignment horizontal="left" vertical="center" wrapText="1"/>
    </xf>
    <xf numFmtId="172" fontId="10" fillId="0" borderId="0" xfId="0" applyNumberFormat="1" applyFont="1" applyBorder="1" applyAlignment="1">
      <alignment horizontal="left" vertical="center" wrapText="1"/>
    </xf>
    <xf numFmtId="0" fontId="10" fillId="0" borderId="0" xfId="0" applyFont="1" applyFill="1" applyBorder="1" applyAlignment="1">
      <alignment horizontal="left" vertical="center"/>
    </xf>
    <xf numFmtId="172" fontId="30" fillId="0" borderId="27" xfId="0" applyNumberFormat="1" applyFont="1" applyBorder="1" applyAlignment="1">
      <alignment vertical="center"/>
    </xf>
    <xf numFmtId="0" fontId="10" fillId="0" borderId="0" xfId="0" applyFont="1" applyBorder="1" applyAlignment="1">
      <alignment vertical="center"/>
    </xf>
    <xf numFmtId="43" fontId="9" fillId="0" borderId="0" xfId="0" applyNumberFormat="1" applyFont="1" applyAlignment="1">
      <alignment horizontal="center" vertical="center" wrapText="1"/>
    </xf>
    <xf numFmtId="43" fontId="39" fillId="0" borderId="0" xfId="0" applyNumberFormat="1" applyFont="1" applyAlignment="1">
      <alignment horizontal="center" vertical="center" wrapText="1"/>
    </xf>
    <xf numFmtId="172" fontId="44" fillId="0" borderId="0" xfId="42" applyNumberFormat="1" applyFont="1" applyAlignment="1">
      <alignment horizontal="center" vertical="center"/>
    </xf>
    <xf numFmtId="43" fontId="10" fillId="0" borderId="0" xfId="0" applyNumberFormat="1" applyFont="1" applyAlignment="1">
      <alignment horizontal="center" vertical="center" wrapText="1"/>
    </xf>
    <xf numFmtId="0" fontId="10" fillId="0" borderId="0" xfId="0" applyFont="1" applyAlignment="1">
      <alignment horizontal="justify" vertical="center" wrapText="1"/>
    </xf>
    <xf numFmtId="172" fontId="46" fillId="0" borderId="0" xfId="42" applyNumberFormat="1" applyFont="1" applyBorder="1" applyAlignment="1">
      <alignment vertical="center"/>
    </xf>
    <xf numFmtId="172" fontId="45" fillId="0" borderId="0" xfId="42" applyNumberFormat="1" applyFont="1" applyAlignment="1">
      <alignment vertical="center"/>
    </xf>
    <xf numFmtId="172" fontId="46" fillId="0" borderId="0" xfId="0" applyNumberFormat="1" applyFont="1" applyAlignment="1">
      <alignment vertical="center"/>
    </xf>
    <xf numFmtId="172" fontId="10" fillId="0" borderId="16" xfId="42" applyNumberFormat="1" applyFont="1" applyBorder="1" applyAlignment="1">
      <alignment horizontal="left" vertical="center" wrapText="1"/>
    </xf>
    <xf numFmtId="172" fontId="9" fillId="0" borderId="27" xfId="0" applyNumberFormat="1" applyFont="1" applyBorder="1" applyAlignment="1">
      <alignment vertical="center"/>
    </xf>
    <xf numFmtId="172" fontId="46" fillId="0" borderId="0" xfId="0" applyNumberFormat="1" applyFont="1" applyBorder="1" applyAlignment="1">
      <alignment vertical="center"/>
    </xf>
    <xf numFmtId="172" fontId="10" fillId="0" borderId="16" xfId="0" applyNumberFormat="1" applyFont="1" applyBorder="1" applyAlignment="1">
      <alignment vertical="center"/>
    </xf>
    <xf numFmtId="0" fontId="10" fillId="0" borderId="0" xfId="0" applyFont="1" applyAlignment="1" quotePrefix="1">
      <alignment horizontal="left" vertical="center"/>
    </xf>
    <xf numFmtId="172" fontId="29" fillId="0" borderId="0" xfId="42" applyNumberFormat="1" applyFont="1" applyAlignment="1">
      <alignment vertical="center"/>
    </xf>
    <xf numFmtId="43" fontId="37" fillId="0" borderId="0" xfId="0" applyNumberFormat="1" applyFont="1" applyAlignment="1">
      <alignment horizontal="center" vertical="center"/>
    </xf>
    <xf numFmtId="172" fontId="46" fillId="0" borderId="0" xfId="42" applyNumberFormat="1" applyFont="1" applyBorder="1" applyAlignment="1">
      <alignment horizontal="center" vertical="center"/>
    </xf>
    <xf numFmtId="43" fontId="39" fillId="0" borderId="0" xfId="0" applyNumberFormat="1" applyFont="1" applyFill="1" applyBorder="1" applyAlignment="1">
      <alignment horizontal="center" vertical="center"/>
    </xf>
    <xf numFmtId="0" fontId="9" fillId="0" borderId="0" xfId="0" applyFont="1" applyFill="1" applyBorder="1" applyAlignment="1">
      <alignment vertical="center"/>
    </xf>
    <xf numFmtId="43" fontId="37" fillId="0" borderId="0" xfId="0" applyNumberFormat="1" applyFont="1" applyFill="1" applyBorder="1" applyAlignment="1">
      <alignment horizontal="center" vertical="center"/>
    </xf>
    <xf numFmtId="174" fontId="9" fillId="0" borderId="0" xfId="42" applyNumberFormat="1" applyFont="1" applyFill="1" applyBorder="1" applyAlignment="1">
      <alignment horizontal="center" vertical="center"/>
    </xf>
    <xf numFmtId="43" fontId="29" fillId="0" borderId="0" xfId="0" applyNumberFormat="1" applyFont="1" applyBorder="1" applyAlignment="1">
      <alignment horizontal="center" vertical="center"/>
    </xf>
    <xf numFmtId="0" fontId="10" fillId="0" borderId="21" xfId="0" applyFont="1" applyBorder="1" applyAlignment="1">
      <alignment horizontal="center"/>
    </xf>
    <xf numFmtId="0" fontId="10" fillId="0" borderId="21" xfId="0" applyFont="1" applyBorder="1" applyAlignment="1">
      <alignment/>
    </xf>
    <xf numFmtId="43" fontId="9" fillId="0" borderId="0" xfId="42" applyFont="1" applyAlignment="1">
      <alignment/>
    </xf>
    <xf numFmtId="43" fontId="10" fillId="0" borderId="0" xfId="42" applyFont="1" applyBorder="1" applyAlignment="1">
      <alignment/>
    </xf>
    <xf numFmtId="43" fontId="10" fillId="0" borderId="0" xfId="42" applyFont="1" applyFill="1" applyBorder="1" applyAlignment="1">
      <alignment/>
    </xf>
    <xf numFmtId="43" fontId="10" fillId="0" borderId="16" xfId="42" applyFont="1" applyBorder="1" applyAlignment="1">
      <alignment/>
    </xf>
    <xf numFmtId="172" fontId="10" fillId="0" borderId="16" xfId="42" applyNumberFormat="1" applyFont="1" applyBorder="1" applyAlignment="1">
      <alignment/>
    </xf>
    <xf numFmtId="172" fontId="9" fillId="0" borderId="25" xfId="0" applyNumberFormat="1" applyFont="1" applyBorder="1" applyAlignment="1">
      <alignment/>
    </xf>
    <xf numFmtId="43" fontId="10" fillId="0" borderId="0" xfId="42" applyFont="1" applyAlignment="1">
      <alignment/>
    </xf>
    <xf numFmtId="172" fontId="9" fillId="0" borderId="27" xfId="0" applyNumberFormat="1" applyFont="1" applyBorder="1" applyAlignment="1">
      <alignment/>
    </xf>
    <xf numFmtId="0" fontId="10" fillId="0" borderId="16" xfId="0" applyFont="1" applyBorder="1" applyAlignment="1">
      <alignment/>
    </xf>
    <xf numFmtId="172" fontId="10" fillId="0" borderId="16" xfId="0" applyNumberFormat="1" applyFont="1" applyBorder="1" applyAlignment="1">
      <alignment/>
    </xf>
    <xf numFmtId="43" fontId="29" fillId="0" borderId="0" xfId="0" applyNumberFormat="1" applyFont="1" applyAlignment="1">
      <alignment/>
    </xf>
    <xf numFmtId="43" fontId="10" fillId="0" borderId="0" xfId="0" applyNumberFormat="1" applyFont="1" applyBorder="1" applyAlignment="1">
      <alignment/>
    </xf>
    <xf numFmtId="172" fontId="10" fillId="0" borderId="0" xfId="0" applyNumberFormat="1" applyFont="1" applyFill="1" applyBorder="1" applyAlignment="1">
      <alignment/>
    </xf>
    <xf numFmtId="0" fontId="10" fillId="0" borderId="0" xfId="0" applyFont="1" applyFill="1" applyBorder="1" applyAlignment="1">
      <alignment/>
    </xf>
    <xf numFmtId="172" fontId="10" fillId="0" borderId="0" xfId="42" applyNumberFormat="1" applyFont="1" applyFill="1" applyBorder="1" applyAlignment="1">
      <alignment/>
    </xf>
    <xf numFmtId="172" fontId="10" fillId="0" borderId="16" xfId="0" applyNumberFormat="1" applyFont="1" applyFill="1" applyBorder="1" applyAlignment="1">
      <alignment/>
    </xf>
    <xf numFmtId="2" fontId="10" fillId="0" borderId="0" xfId="0" applyNumberFormat="1" applyFont="1" applyBorder="1" applyAlignment="1">
      <alignment/>
    </xf>
    <xf numFmtId="0" fontId="9" fillId="0" borderId="0" xfId="0" applyFont="1" applyFill="1" applyBorder="1" applyAlignment="1">
      <alignment/>
    </xf>
    <xf numFmtId="0" fontId="10" fillId="0" borderId="19" xfId="0" applyFont="1" applyBorder="1" applyAlignment="1">
      <alignment horizontal="center"/>
    </xf>
    <xf numFmtId="43" fontId="9" fillId="0" borderId="0" xfId="0" applyNumberFormat="1" applyFont="1" applyBorder="1" applyAlignment="1">
      <alignment/>
    </xf>
    <xf numFmtId="43" fontId="9" fillId="0" borderId="27" xfId="0" applyNumberFormat="1" applyFont="1" applyBorder="1" applyAlignment="1">
      <alignment/>
    </xf>
    <xf numFmtId="172" fontId="9" fillId="0" borderId="27" xfId="42" applyNumberFormat="1" applyFont="1" applyBorder="1" applyAlignment="1">
      <alignment/>
    </xf>
    <xf numFmtId="172" fontId="10" fillId="0" borderId="16" xfId="42" applyNumberFormat="1" applyFont="1" applyFill="1" applyBorder="1" applyAlignment="1">
      <alignment/>
    </xf>
    <xf numFmtId="2" fontId="9" fillId="0" borderId="27" xfId="0" applyNumberFormat="1" applyFont="1" applyBorder="1" applyAlignment="1">
      <alignment/>
    </xf>
    <xf numFmtId="0" fontId="9" fillId="0" borderId="0" xfId="0" applyFont="1" applyFill="1" applyAlignment="1">
      <alignment/>
    </xf>
    <xf numFmtId="2" fontId="9" fillId="0" borderId="27" xfId="0" applyNumberFormat="1" applyFont="1" applyFill="1" applyBorder="1" applyAlignment="1">
      <alignment/>
    </xf>
    <xf numFmtId="43" fontId="9" fillId="0" borderId="27" xfId="42" applyFont="1" applyBorder="1" applyAlignment="1">
      <alignment/>
    </xf>
    <xf numFmtId="43" fontId="9" fillId="0" borderId="0" xfId="42" applyFont="1" applyBorder="1" applyAlignment="1">
      <alignment vertical="center"/>
    </xf>
    <xf numFmtId="41" fontId="10" fillId="0" borderId="0" xfId="43" applyFont="1" applyAlignment="1">
      <alignment/>
    </xf>
    <xf numFmtId="0" fontId="107" fillId="0" borderId="0" xfId="0" applyFont="1" applyFill="1" applyAlignment="1">
      <alignment/>
    </xf>
    <xf numFmtId="41" fontId="10" fillId="0" borderId="0" xfId="43" applyFont="1" applyBorder="1" applyAlignment="1">
      <alignment/>
    </xf>
    <xf numFmtId="41" fontId="10" fillId="0" borderId="16" xfId="43" applyFont="1" applyBorder="1" applyAlignment="1">
      <alignment/>
    </xf>
    <xf numFmtId="41" fontId="9" fillId="0" borderId="25" xfId="43" applyFont="1" applyBorder="1" applyAlignment="1">
      <alignment/>
    </xf>
    <xf numFmtId="41" fontId="9" fillId="0" borderId="0" xfId="43" applyFont="1" applyAlignment="1">
      <alignment/>
    </xf>
    <xf numFmtId="0" fontId="29" fillId="0" borderId="0" xfId="0" applyFont="1" applyBorder="1" applyAlignment="1">
      <alignment horizontal="left"/>
    </xf>
    <xf numFmtId="43" fontId="9" fillId="0" borderId="0" xfId="42" applyFont="1" applyBorder="1" applyAlignment="1">
      <alignment horizontal="center"/>
    </xf>
    <xf numFmtId="0" fontId="29" fillId="0" borderId="0" xfId="59" applyFont="1" applyAlignment="1" applyProtection="1">
      <alignment horizontal="center"/>
      <protection hidden="1"/>
    </xf>
    <xf numFmtId="0" fontId="29" fillId="0" borderId="0" xfId="59" applyFont="1" applyAlignment="1" applyProtection="1">
      <alignment horizontal="left" vertical="top"/>
      <protection hidden="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8" xfId="0" applyFont="1" applyFill="1" applyBorder="1" applyAlignment="1">
      <alignment horizontal="left" vertical="center"/>
    </xf>
    <xf numFmtId="0" fontId="9" fillId="0" borderId="22" xfId="0" applyFont="1" applyFill="1" applyBorder="1" applyAlignment="1">
      <alignment horizontal="center" vertical="center"/>
    </xf>
    <xf numFmtId="0" fontId="10" fillId="0" borderId="0" xfId="0" applyFont="1" applyBorder="1" applyAlignment="1">
      <alignment horizontal="left" vertical="center"/>
    </xf>
    <xf numFmtId="0" fontId="9" fillId="0" borderId="0" xfId="0" applyFont="1" applyAlignment="1">
      <alignment horizontal="left" vertical="center"/>
    </xf>
    <xf numFmtId="43" fontId="50" fillId="0" borderId="0" xfId="0" applyNumberFormat="1"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top" wrapText="1"/>
    </xf>
    <xf numFmtId="172" fontId="30" fillId="0" borderId="27" xfId="42" applyNumberFormat="1" applyFont="1" applyBorder="1" applyAlignment="1">
      <alignment vertical="center"/>
    </xf>
    <xf numFmtId="172" fontId="9" fillId="0" borderId="27" xfId="42" applyNumberFormat="1" applyFont="1" applyFill="1" applyBorder="1" applyAlignment="1">
      <alignment/>
    </xf>
    <xf numFmtId="172" fontId="10" fillId="0" borderId="0" xfId="0" applyNumberFormat="1" applyFont="1" applyAlignment="1">
      <alignment/>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172" fontId="9" fillId="0" borderId="0" xfId="0" applyNumberFormat="1" applyFont="1" applyFill="1" applyBorder="1" applyAlignment="1">
      <alignment/>
    </xf>
    <xf numFmtId="43" fontId="10" fillId="0" borderId="16" xfId="42" applyFont="1" applyFill="1" applyBorder="1" applyAlignment="1">
      <alignment/>
    </xf>
    <xf numFmtId="43" fontId="9" fillId="0" borderId="0" xfId="42" applyFont="1" applyFill="1" applyBorder="1" applyAlignment="1">
      <alignment/>
    </xf>
    <xf numFmtId="43" fontId="10" fillId="0" borderId="16" xfId="0" applyNumberFormat="1" applyFont="1" applyBorder="1" applyAlignment="1">
      <alignment/>
    </xf>
    <xf numFmtId="172" fontId="109" fillId="0" borderId="0" xfId="42" applyNumberFormat="1" applyFont="1" applyFill="1" applyBorder="1" applyAlignment="1">
      <alignment horizontal="center" vertical="center"/>
    </xf>
    <xf numFmtId="172" fontId="33" fillId="0" borderId="0" xfId="42" applyNumberFormat="1" applyFont="1" applyBorder="1" applyAlignment="1">
      <alignment vertical="center"/>
    </xf>
    <xf numFmtId="172" fontId="9" fillId="0" borderId="0" xfId="42" applyNumberFormat="1" applyFont="1" applyFill="1" applyBorder="1" applyAlignment="1">
      <alignment/>
    </xf>
    <xf numFmtId="2" fontId="10" fillId="0" borderId="16" xfId="0" applyNumberFormat="1" applyFont="1" applyBorder="1" applyAlignment="1">
      <alignment/>
    </xf>
    <xf numFmtId="0" fontId="9" fillId="0" borderId="0" xfId="0" applyFont="1" applyAlignment="1">
      <alignment horizontal="left" vertical="center"/>
    </xf>
    <xf numFmtId="0" fontId="1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172" fontId="37" fillId="0" borderId="10" xfId="42" applyNumberFormat="1" applyFont="1" applyFill="1" applyBorder="1" applyAlignment="1">
      <alignment horizontal="center" vertical="center"/>
    </xf>
    <xf numFmtId="0" fontId="39" fillId="0" borderId="13" xfId="0" applyFont="1" applyFill="1" applyBorder="1" applyAlignment="1">
      <alignment horizontal="center" vertical="center"/>
    </xf>
    <xf numFmtId="0" fontId="39" fillId="0" borderId="0" xfId="0" applyFont="1" applyFill="1" applyBorder="1" applyAlignment="1">
      <alignment horizontal="center" vertical="center"/>
    </xf>
    <xf numFmtId="172" fontId="37" fillId="0" borderId="11" xfId="42" applyNumberFormat="1" applyFont="1" applyFill="1" applyBorder="1" applyAlignment="1">
      <alignment horizontal="center" vertical="center"/>
    </xf>
    <xf numFmtId="0" fontId="39" fillId="0" borderId="14" xfId="0" applyFont="1" applyFill="1" applyBorder="1" applyAlignment="1">
      <alignment horizontal="center" vertical="center"/>
    </xf>
    <xf numFmtId="0" fontId="37" fillId="0" borderId="23" xfId="0" applyFont="1" applyFill="1" applyBorder="1" applyAlignment="1">
      <alignment horizontal="center" vertical="center"/>
    </xf>
    <xf numFmtId="172" fontId="37" fillId="0" borderId="14" xfId="42" applyNumberFormat="1" applyFont="1" applyFill="1" applyBorder="1" applyAlignment="1">
      <alignment horizontal="right" vertical="center"/>
    </xf>
    <xf numFmtId="172" fontId="37" fillId="0" borderId="23" xfId="42" applyNumberFormat="1" applyFont="1" applyFill="1" applyBorder="1" applyAlignment="1">
      <alignment horizontal="right" vertical="center"/>
    </xf>
    <xf numFmtId="0" fontId="37" fillId="0" borderId="0" xfId="0" applyFont="1" applyFill="1" applyBorder="1" applyAlignment="1">
      <alignment horizontal="center" vertical="center"/>
    </xf>
    <xf numFmtId="172" fontId="37" fillId="0" borderId="15" xfId="42" applyNumberFormat="1" applyFont="1" applyFill="1" applyBorder="1" applyAlignment="1">
      <alignment horizontal="center" vertical="center"/>
    </xf>
    <xf numFmtId="0" fontId="37" fillId="0" borderId="14" xfId="0" applyFont="1" applyFill="1" applyBorder="1" applyAlignment="1">
      <alignment horizontal="center" vertical="center"/>
    </xf>
    <xf numFmtId="172" fontId="37" fillId="0" borderId="14" xfId="42" applyNumberFormat="1" applyFont="1" applyFill="1" applyBorder="1" applyAlignment="1">
      <alignment vertical="center"/>
    </xf>
    <xf numFmtId="172" fontId="37" fillId="0" borderId="23" xfId="42" applyNumberFormat="1" applyFont="1" applyFill="1" applyBorder="1" applyAlignment="1">
      <alignment vertical="center"/>
    </xf>
    <xf numFmtId="172" fontId="37" fillId="0" borderId="18" xfId="42" applyNumberFormat="1" applyFont="1" applyFill="1" applyBorder="1" applyAlignment="1">
      <alignment vertical="center"/>
    </xf>
    <xf numFmtId="172" fontId="37" fillId="0" borderId="17" xfId="42" applyNumberFormat="1" applyFont="1" applyFill="1" applyBorder="1" applyAlignment="1">
      <alignment vertical="center"/>
    </xf>
    <xf numFmtId="0" fontId="37" fillId="0" borderId="16" xfId="0" applyFont="1" applyFill="1" applyBorder="1" applyAlignment="1">
      <alignment horizontal="center" vertical="center"/>
    </xf>
    <xf numFmtId="172" fontId="37" fillId="0" borderId="19" xfId="42" applyNumberFormat="1" applyFont="1" applyFill="1" applyBorder="1" applyAlignment="1">
      <alignment horizontal="center" vertical="center"/>
    </xf>
    <xf numFmtId="172" fontId="39" fillId="0" borderId="20" xfId="42" applyNumberFormat="1" applyFont="1" applyFill="1" applyBorder="1" applyAlignment="1">
      <alignment vertical="center"/>
    </xf>
    <xf numFmtId="172" fontId="39" fillId="0" borderId="28" xfId="42" applyNumberFormat="1" applyFont="1" applyFill="1" applyBorder="1" applyAlignment="1">
      <alignment vertical="center"/>
    </xf>
    <xf numFmtId="1" fontId="39" fillId="0" borderId="20" xfId="0" applyNumberFormat="1" applyFont="1" applyFill="1" applyBorder="1" applyAlignment="1">
      <alignment horizontal="center" vertical="center"/>
    </xf>
    <xf numFmtId="1" fontId="39" fillId="0" borderId="28" xfId="0" applyNumberFormat="1" applyFont="1" applyFill="1" applyBorder="1" applyAlignment="1">
      <alignment horizontal="center" vertical="center"/>
    </xf>
    <xf numFmtId="172" fontId="39" fillId="0" borderId="21" xfId="42" applyNumberFormat="1" applyFont="1" applyFill="1" applyBorder="1" applyAlignment="1">
      <alignment horizontal="center" vertical="center"/>
    </xf>
    <xf numFmtId="2" fontId="37" fillId="0" borderId="0" xfId="0" applyNumberFormat="1" applyFont="1" applyFill="1" applyBorder="1" applyAlignment="1">
      <alignment horizontal="center" vertical="center"/>
    </xf>
    <xf numFmtId="2" fontId="37" fillId="0" borderId="16" xfId="0" applyNumberFormat="1" applyFont="1" applyFill="1" applyBorder="1" applyAlignment="1">
      <alignment horizontal="center" vertical="center"/>
    </xf>
    <xf numFmtId="0" fontId="9" fillId="0" borderId="0" xfId="0" applyFont="1" applyAlignment="1">
      <alignment horizontal="left" vertical="center"/>
    </xf>
    <xf numFmtId="9" fontId="29" fillId="0" borderId="0" xfId="62" applyFont="1" applyBorder="1" applyAlignment="1">
      <alignment/>
    </xf>
    <xf numFmtId="43" fontId="29" fillId="0" borderId="0" xfId="0" applyNumberFormat="1" applyFont="1" applyBorder="1" applyAlignment="1">
      <alignment/>
    </xf>
    <xf numFmtId="9" fontId="29" fillId="0" borderId="0" xfId="62" applyNumberFormat="1" applyFont="1" applyBorder="1" applyAlignment="1">
      <alignment/>
    </xf>
    <xf numFmtId="0" fontId="29" fillId="0" borderId="0" xfId="0" applyFont="1" applyAlignment="1">
      <alignment horizontal="right"/>
    </xf>
    <xf numFmtId="172" fontId="29" fillId="0" borderId="0" xfId="0" applyNumberFormat="1" applyFont="1" applyAlignment="1">
      <alignment horizontal="right"/>
    </xf>
    <xf numFmtId="1" fontId="29" fillId="0" borderId="0" xfId="0" applyNumberFormat="1" applyFont="1" applyAlignment="1">
      <alignment horizontal="right"/>
    </xf>
    <xf numFmtId="0" fontId="10" fillId="0" borderId="0" xfId="0" applyFont="1" applyAlignment="1">
      <alignment horizontal="justify" vertical="justify" wrapText="1"/>
    </xf>
    <xf numFmtId="0" fontId="10" fillId="0" borderId="0" xfId="0" applyFont="1" applyAlignment="1">
      <alignment horizontal="left" vertical="top" wrapText="1"/>
    </xf>
    <xf numFmtId="0" fontId="9" fillId="0" borderId="21" xfId="0" applyFont="1" applyBorder="1" applyAlignment="1">
      <alignment horizontal="center" vertical="center" wrapText="1"/>
    </xf>
    <xf numFmtId="1" fontId="29" fillId="0" borderId="25" xfId="0" applyNumberFormat="1" applyFont="1" applyBorder="1" applyAlignment="1">
      <alignment/>
    </xf>
    <xf numFmtId="172" fontId="29" fillId="0" borderId="25" xfId="0" applyNumberFormat="1" applyFont="1" applyBorder="1" applyAlignment="1">
      <alignment horizontal="right"/>
    </xf>
    <xf numFmtId="0" fontId="9" fillId="0" borderId="21" xfId="0" applyFont="1" applyBorder="1" applyAlignment="1">
      <alignment horizontal="center" vertical="center" wrapText="1"/>
    </xf>
    <xf numFmtId="0" fontId="10" fillId="0" borderId="21" xfId="0" applyFont="1" applyBorder="1" applyAlignment="1">
      <alignment horizontal="justify" vertical="justify" wrapText="1"/>
    </xf>
    <xf numFmtId="172" fontId="10" fillId="0" borderId="21" xfId="0" applyNumberFormat="1" applyFont="1" applyBorder="1" applyAlignment="1">
      <alignment vertical="center"/>
    </xf>
    <xf numFmtId="172" fontId="10" fillId="0" borderId="21" xfId="0" applyNumberFormat="1" applyFont="1" applyBorder="1" applyAlignment="1">
      <alignment horizontal="justify" vertical="justify" wrapText="1"/>
    </xf>
    <xf numFmtId="0" fontId="29" fillId="0" borderId="0" xfId="59" applyFont="1" applyAlignment="1" applyProtection="1">
      <alignment horizontal="left" vertical="top"/>
      <protection hidden="1"/>
    </xf>
    <xf numFmtId="172" fontId="9" fillId="0" borderId="26" xfId="0" applyNumberFormat="1" applyFont="1" applyBorder="1" applyAlignment="1">
      <alignment horizontal="justify" vertical="justify" wrapText="1"/>
    </xf>
    <xf numFmtId="0" fontId="29" fillId="0" borderId="0" xfId="0" applyFont="1" applyBorder="1" applyAlignment="1">
      <alignment horizontal="left"/>
    </xf>
    <xf numFmtId="0" fontId="30" fillId="0" borderId="0" xfId="0" applyFont="1" applyAlignment="1">
      <alignment horizontal="left" vertical="center"/>
    </xf>
    <xf numFmtId="172" fontId="10" fillId="0" borderId="15" xfId="42" applyNumberFormat="1" applyFont="1" applyBorder="1" applyAlignment="1">
      <alignment horizontal="left"/>
    </xf>
    <xf numFmtId="0" fontId="9" fillId="0" borderId="21" xfId="0" applyFont="1" applyBorder="1" applyAlignment="1">
      <alignment horizontal="center" vertical="top"/>
    </xf>
    <xf numFmtId="172" fontId="37" fillId="0" borderId="15" xfId="42" applyNumberFormat="1" applyFont="1" applyBorder="1" applyAlignment="1">
      <alignment vertical="center"/>
    </xf>
    <xf numFmtId="0" fontId="10" fillId="0" borderId="15" xfId="0" applyFont="1" applyBorder="1" applyAlignment="1">
      <alignment horizontal="left" vertical="top"/>
    </xf>
    <xf numFmtId="0" fontId="37" fillId="0" borderId="19" xfId="0" applyFont="1" applyBorder="1" applyAlignment="1">
      <alignment horizontal="left" vertical="top"/>
    </xf>
    <xf numFmtId="172" fontId="10" fillId="0" borderId="14" xfId="42" applyNumberFormat="1" applyFont="1" applyBorder="1" applyAlignment="1">
      <alignment horizontal="center" vertical="center"/>
    </xf>
    <xf numFmtId="0" fontId="9" fillId="0" borderId="25" xfId="0" applyFont="1" applyBorder="1" applyAlignment="1">
      <alignment/>
    </xf>
    <xf numFmtId="43" fontId="9" fillId="0" borderId="25" xfId="42" applyFont="1" applyBorder="1" applyAlignment="1">
      <alignment/>
    </xf>
    <xf numFmtId="172" fontId="9" fillId="0" borderId="25" xfId="42" applyNumberFormat="1" applyFont="1" applyFill="1" applyBorder="1" applyAlignment="1">
      <alignment/>
    </xf>
    <xf numFmtId="0" fontId="57" fillId="0" borderId="0" xfId="0" applyFont="1" applyAlignment="1">
      <alignment horizontal="center"/>
    </xf>
    <xf numFmtId="2" fontId="9" fillId="0" borderId="25" xfId="0" applyNumberFormat="1" applyFont="1" applyBorder="1" applyAlignment="1">
      <alignment/>
    </xf>
    <xf numFmtId="0" fontId="30" fillId="0" borderId="28" xfId="42" applyNumberFormat="1" applyFont="1" applyBorder="1" applyAlignment="1">
      <alignment horizontal="center"/>
    </xf>
    <xf numFmtId="0" fontId="29" fillId="0" borderId="0" xfId="0" applyFont="1" applyBorder="1" applyAlignment="1">
      <alignment horizontal="left"/>
    </xf>
    <xf numFmtId="0" fontId="30" fillId="0" borderId="0" xfId="0" applyFont="1" applyBorder="1" applyAlignment="1">
      <alignment horizontal="left"/>
    </xf>
    <xf numFmtId="0" fontId="43" fillId="0" borderId="0" xfId="0" applyFont="1" applyBorder="1" applyAlignment="1">
      <alignment horizontal="center"/>
    </xf>
    <xf numFmtId="172" fontId="9" fillId="0" borderId="21" xfId="42" applyNumberFormat="1" applyFont="1" applyBorder="1" applyAlignment="1">
      <alignment horizontal="center" vertical="center"/>
    </xf>
    <xf numFmtId="0" fontId="10" fillId="0" borderId="0" xfId="0" applyFont="1" applyAlignment="1" applyProtection="1">
      <alignment horizontal="left"/>
      <protection hidden="1"/>
    </xf>
    <xf numFmtId="0" fontId="57" fillId="0" borderId="0" xfId="0" applyFont="1" applyAlignment="1">
      <alignment horizontal="center"/>
    </xf>
    <xf numFmtId="0" fontId="9" fillId="0" borderId="0" xfId="0" applyFont="1" applyAlignment="1">
      <alignment horizontal="left" vertical="center"/>
    </xf>
    <xf numFmtId="0" fontId="10" fillId="0" borderId="0" xfId="0" applyFont="1" applyAlignment="1" applyProtection="1">
      <alignment horizontal="left"/>
      <protection hidden="1"/>
    </xf>
    <xf numFmtId="0" fontId="10" fillId="0" borderId="0" xfId="0" applyFont="1" applyAlignment="1">
      <alignment horizontal="left"/>
    </xf>
    <xf numFmtId="172" fontId="9" fillId="0" borderId="21" xfId="42" applyNumberFormat="1" applyFont="1" applyBorder="1" applyAlignment="1">
      <alignment horizontal="center" vertical="center" wrapText="1"/>
    </xf>
    <xf numFmtId="0" fontId="9" fillId="0" borderId="21" xfId="0" applyFont="1" applyBorder="1" applyAlignment="1">
      <alignment horizontal="center" vertical="top" wrapText="1"/>
    </xf>
    <xf numFmtId="172" fontId="10" fillId="0" borderId="11" xfId="42" applyNumberFormat="1" applyFont="1" applyBorder="1" applyAlignment="1">
      <alignment vertical="center"/>
    </xf>
    <xf numFmtId="172" fontId="9" fillId="0" borderId="15" xfId="42" applyNumberFormat="1" applyFont="1" applyBorder="1" applyAlignment="1">
      <alignment horizontal="center" vertical="center"/>
    </xf>
    <xf numFmtId="172" fontId="9" fillId="0" borderId="21" xfId="42" applyNumberFormat="1" applyFont="1" applyBorder="1" applyAlignment="1">
      <alignment horizontal="center"/>
    </xf>
    <xf numFmtId="172" fontId="10" fillId="0" borderId="11" xfId="42" applyNumberFormat="1" applyFont="1" applyBorder="1" applyAlignment="1">
      <alignment horizontal="center" vertical="center"/>
    </xf>
    <xf numFmtId="0" fontId="10" fillId="0" borderId="0" xfId="0" applyFont="1" applyAlignment="1">
      <alignment horizontal="left" vertical="justify"/>
    </xf>
    <xf numFmtId="0" fontId="9" fillId="0" borderId="21" xfId="0" applyFont="1" applyBorder="1" applyAlignment="1">
      <alignment horizontal="center"/>
    </xf>
    <xf numFmtId="0" fontId="66" fillId="0" borderId="0" xfId="59" applyFont="1" applyBorder="1" applyAlignment="1">
      <alignment horizontal="center"/>
      <protection/>
    </xf>
    <xf numFmtId="0" fontId="57" fillId="0" borderId="0" xfId="59" applyFont="1" applyBorder="1" applyAlignment="1">
      <alignment horizontal="center"/>
      <protection/>
    </xf>
    <xf numFmtId="0" fontId="29" fillId="0" borderId="0" xfId="59" applyFont="1" applyAlignment="1" applyProtection="1">
      <alignment horizontal="left"/>
      <protection hidden="1"/>
    </xf>
    <xf numFmtId="0" fontId="10" fillId="0" borderId="12" xfId="0" applyFont="1" applyBorder="1" applyAlignment="1">
      <alignment horizontal="center" wrapText="1"/>
    </xf>
    <xf numFmtId="0" fontId="30" fillId="0" borderId="0" xfId="59" applyFont="1" applyAlignment="1" applyProtection="1">
      <alignment horizontal="left"/>
      <protection hidden="1"/>
    </xf>
    <xf numFmtId="0" fontId="57" fillId="0" borderId="0" xfId="0" applyFont="1" applyAlignment="1">
      <alignment horizontal="center"/>
    </xf>
    <xf numFmtId="0" fontId="30" fillId="0" borderId="0" xfId="0" applyFont="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29" fillId="0" borderId="0" xfId="59" applyFont="1" applyAlignment="1" applyProtection="1">
      <alignment horizontal="left" vertical="top"/>
      <protection hidden="1"/>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30" fillId="0" borderId="21" xfId="0" applyFont="1" applyBorder="1" applyAlignment="1">
      <alignment horizontal="center" vertical="center"/>
    </xf>
    <xf numFmtId="0" fontId="29" fillId="0" borderId="12" xfId="0" applyFont="1" applyBorder="1" applyAlignment="1">
      <alignment horizontal="center" wrapText="1"/>
    </xf>
    <xf numFmtId="172" fontId="30" fillId="0" borderId="10" xfId="42" applyNumberFormat="1" applyFont="1" applyBorder="1" applyAlignment="1">
      <alignment horizontal="center" vertical="center"/>
    </xf>
    <xf numFmtId="172" fontId="30" fillId="0" borderId="12" xfId="42" applyNumberFormat="1" applyFont="1" applyBorder="1" applyAlignment="1">
      <alignment horizontal="center" vertical="center"/>
    </xf>
    <xf numFmtId="172" fontId="30" fillId="0" borderId="13" xfId="42" applyNumberFormat="1" applyFont="1" applyBorder="1" applyAlignment="1">
      <alignment horizontal="center" vertical="center"/>
    </xf>
    <xf numFmtId="0" fontId="30" fillId="0" borderId="0" xfId="0" applyFont="1" applyAlignment="1">
      <alignment horizontal="center"/>
    </xf>
    <xf numFmtId="0" fontId="9" fillId="0" borderId="0" xfId="0" applyFont="1" applyAlignment="1">
      <alignment horizontal="center" vertical="center"/>
    </xf>
    <xf numFmtId="0" fontId="67" fillId="0" borderId="0" xfId="0" applyFont="1" applyBorder="1" applyAlignment="1">
      <alignment horizontal="center"/>
    </xf>
    <xf numFmtId="0" fontId="43" fillId="0" borderId="0" xfId="0" applyFont="1" applyBorder="1" applyAlignment="1">
      <alignment horizontal="center"/>
    </xf>
    <xf numFmtId="0" fontId="68" fillId="0" borderId="0" xfId="0" applyFont="1" applyBorder="1" applyAlignment="1">
      <alignment horizontal="center"/>
    </xf>
    <xf numFmtId="0" fontId="10" fillId="0" borderId="0" xfId="0" applyFont="1" applyBorder="1" applyAlignment="1">
      <alignment horizontal="center" wrapText="1"/>
    </xf>
    <xf numFmtId="0" fontId="30" fillId="0" borderId="0" xfId="0" applyFont="1" applyAlignment="1">
      <alignment horizontal="left" vertical="center"/>
    </xf>
    <xf numFmtId="0" fontId="29" fillId="0" borderId="0" xfId="0" applyFont="1" applyFill="1" applyBorder="1" applyAlignment="1">
      <alignment horizontal="left"/>
    </xf>
    <xf numFmtId="0" fontId="9" fillId="0" borderId="0" xfId="0" applyFont="1" applyAlignment="1">
      <alignment horizontal="center"/>
    </xf>
    <xf numFmtId="0" fontId="10" fillId="0" borderId="0" xfId="0" applyFont="1" applyAlignment="1">
      <alignment horizontal="center"/>
    </xf>
    <xf numFmtId="0" fontId="57" fillId="0" borderId="0" xfId="0" applyFont="1" applyAlignment="1">
      <alignment horizontal="center" vertical="center"/>
    </xf>
    <xf numFmtId="0" fontId="30" fillId="0" borderId="14" xfId="0" applyFont="1" applyBorder="1" applyAlignment="1">
      <alignment horizontal="center" vertical="center"/>
    </xf>
    <xf numFmtId="172" fontId="30" fillId="0" borderId="22" xfId="42" applyNumberFormat="1" applyFont="1" applyBorder="1" applyAlignment="1">
      <alignment horizontal="center"/>
    </xf>
    <xf numFmtId="172" fontId="30" fillId="0" borderId="28" xfId="42" applyNumberFormat="1" applyFont="1" applyBorder="1" applyAlignment="1">
      <alignment horizontal="center"/>
    </xf>
    <xf numFmtId="0" fontId="29" fillId="0" borderId="0" xfId="0" applyFont="1" applyAlignment="1">
      <alignment horizontal="center" wrapText="1"/>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8" xfId="0" applyFont="1" applyBorder="1" applyAlignment="1">
      <alignment horizontal="left" vertical="center"/>
    </xf>
    <xf numFmtId="0" fontId="30" fillId="0" borderId="16" xfId="0" applyFont="1" applyBorder="1" applyAlignment="1">
      <alignment horizontal="left" vertical="center"/>
    </xf>
    <xf numFmtId="0" fontId="30" fillId="0" borderId="17" xfId="0" applyFont="1" applyBorder="1" applyAlignment="1">
      <alignment horizontal="left" vertical="center"/>
    </xf>
    <xf numFmtId="0" fontId="30" fillId="0" borderId="11" xfId="0" applyFont="1" applyBorder="1" applyAlignment="1">
      <alignment horizontal="center" vertical="center"/>
    </xf>
    <xf numFmtId="0" fontId="30" fillId="0" borderId="19" xfId="0" applyFont="1" applyBorder="1" applyAlignment="1">
      <alignment horizontal="center" vertical="center"/>
    </xf>
    <xf numFmtId="172" fontId="30" fillId="0" borderId="20" xfId="42" applyNumberFormat="1" applyFont="1" applyBorder="1" applyAlignment="1">
      <alignment horizontal="center"/>
    </xf>
    <xf numFmtId="0" fontId="29" fillId="0" borderId="0" xfId="0" applyFont="1" applyFill="1" applyBorder="1" applyAlignment="1">
      <alignment horizontal="center"/>
    </xf>
    <xf numFmtId="0" fontId="30" fillId="0" borderId="0" xfId="0" applyFont="1" applyBorder="1" applyAlignment="1">
      <alignment horizontal="center" vertical="center"/>
    </xf>
    <xf numFmtId="0" fontId="29" fillId="0" borderId="0" xfId="0" applyFont="1" applyAlignment="1">
      <alignment horizontal="center"/>
    </xf>
    <xf numFmtId="0" fontId="30" fillId="0" borderId="11" xfId="0" applyFont="1" applyBorder="1" applyAlignment="1">
      <alignment horizontal="left" vertical="center"/>
    </xf>
    <xf numFmtId="0" fontId="30" fillId="0" borderId="19"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Alignment="1" applyProtection="1">
      <alignment horizontal="left"/>
      <protection hidden="1"/>
    </xf>
    <xf numFmtId="0" fontId="9" fillId="0" borderId="0" xfId="0" applyFont="1" applyAlignment="1">
      <alignment horizontal="left" vertical="center"/>
    </xf>
    <xf numFmtId="0" fontId="10" fillId="0" borderId="0" xfId="0" applyFont="1" applyBorder="1" applyAlignment="1">
      <alignment horizontal="justify" vertical="justify" wrapText="1"/>
    </xf>
    <xf numFmtId="0" fontId="10" fillId="0" borderId="0" xfId="0" applyFont="1" applyFill="1" applyBorder="1" applyAlignment="1">
      <alignment horizontal="justify" vertical="center" wrapText="1"/>
    </xf>
    <xf numFmtId="172" fontId="9" fillId="0" borderId="20" xfId="45" applyNumberFormat="1" applyFont="1" applyFill="1" applyBorder="1" applyAlignment="1" applyProtection="1">
      <alignment horizontal="center" vertical="center"/>
      <protection hidden="1"/>
    </xf>
    <xf numFmtId="172" fontId="9" fillId="0" borderId="22" xfId="45" applyNumberFormat="1" applyFont="1" applyFill="1" applyBorder="1" applyAlignment="1" applyProtection="1">
      <alignment horizontal="center" vertical="center"/>
      <protection hidden="1"/>
    </xf>
    <xf numFmtId="172" fontId="9" fillId="0" borderId="28" xfId="45" applyNumberFormat="1" applyFont="1" applyFill="1" applyBorder="1" applyAlignment="1" applyProtection="1">
      <alignment horizontal="center" vertical="center"/>
      <protection hidden="1"/>
    </xf>
    <xf numFmtId="0" fontId="10" fillId="0" borderId="0" xfId="0" applyFont="1" applyBorder="1" applyAlignment="1">
      <alignment horizontal="left" vertical="center"/>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8" xfId="0" applyFont="1" applyFill="1" applyBorder="1" applyAlignment="1">
      <alignment horizontal="left" vertical="center"/>
    </xf>
    <xf numFmtId="0" fontId="10" fillId="0" borderId="0" xfId="0" applyFont="1" applyAlignment="1">
      <alignment horizontal="justify" vertical="justify" wrapText="1"/>
    </xf>
    <xf numFmtId="0" fontId="10" fillId="0" borderId="18" xfId="0" applyFont="1" applyFill="1" applyBorder="1" applyAlignment="1">
      <alignment horizontal="center" vertical="center"/>
    </xf>
    <xf numFmtId="0" fontId="10" fillId="0" borderId="17" xfId="0" applyFont="1" applyFill="1" applyBorder="1" applyAlignment="1">
      <alignment horizontal="center" vertical="center"/>
    </xf>
    <xf numFmtId="172" fontId="10" fillId="0" borderId="0" xfId="42" applyNumberFormat="1" applyFont="1" applyFill="1" applyBorder="1" applyAlignment="1">
      <alignment horizontal="center" vertical="center"/>
    </xf>
    <xf numFmtId="172" fontId="10" fillId="0" borderId="14" xfId="42" applyNumberFormat="1" applyFont="1" applyFill="1" applyBorder="1" applyAlignment="1">
      <alignment horizontal="center" vertical="center"/>
    </xf>
    <xf numFmtId="172" fontId="10" fillId="0" borderId="23" xfId="42" applyNumberFormat="1" applyFont="1" applyFill="1" applyBorder="1" applyAlignment="1">
      <alignment horizontal="center" vertical="center"/>
    </xf>
    <xf numFmtId="172" fontId="9" fillId="0" borderId="18" xfId="42" applyNumberFormat="1" applyFont="1" applyFill="1" applyBorder="1" applyAlignment="1">
      <alignment horizontal="center" vertical="center"/>
    </xf>
    <xf numFmtId="172" fontId="9" fillId="0" borderId="16" xfId="42" applyNumberFormat="1" applyFont="1" applyFill="1" applyBorder="1" applyAlignment="1">
      <alignment horizontal="center" vertical="center"/>
    </xf>
    <xf numFmtId="172" fontId="9" fillId="0" borderId="17" xfId="42" applyNumberFormat="1" applyFont="1" applyFill="1" applyBorder="1" applyAlignment="1">
      <alignment horizontal="center" vertical="center"/>
    </xf>
    <xf numFmtId="172" fontId="10" fillId="0" borderId="18" xfId="42" applyNumberFormat="1" applyFont="1" applyFill="1" applyBorder="1" applyAlignment="1">
      <alignment horizontal="center" vertical="center"/>
    </xf>
    <xf numFmtId="172" fontId="10" fillId="0" borderId="16" xfId="42" applyNumberFormat="1" applyFont="1" applyFill="1" applyBorder="1" applyAlignment="1">
      <alignment horizontal="center" vertical="center"/>
    </xf>
    <xf numFmtId="172" fontId="10" fillId="0" borderId="17" xfId="42" applyNumberFormat="1" applyFont="1" applyFill="1" applyBorder="1" applyAlignment="1">
      <alignment horizontal="center" vertical="center"/>
    </xf>
    <xf numFmtId="0" fontId="10" fillId="0" borderId="0" xfId="59" applyFont="1" applyAlignment="1" applyProtection="1">
      <alignment horizontal="left"/>
      <protection hidden="1"/>
    </xf>
    <xf numFmtId="172" fontId="10" fillId="0" borderId="10" xfId="42" applyNumberFormat="1" applyFont="1" applyFill="1" applyBorder="1" applyAlignment="1">
      <alignment horizontal="center" vertical="center" wrapText="1"/>
    </xf>
    <xf numFmtId="172" fontId="10" fillId="0" borderId="12" xfId="42" applyNumberFormat="1" applyFont="1" applyFill="1" applyBorder="1" applyAlignment="1">
      <alignment horizontal="center" vertical="center" wrapText="1"/>
    </xf>
    <xf numFmtId="172" fontId="10" fillId="0" borderId="13" xfId="42"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2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29" fillId="0" borderId="0" xfId="0" applyFont="1" applyFill="1" applyBorder="1" applyAlignment="1">
      <alignment horizontal="center" vertical="center"/>
    </xf>
    <xf numFmtId="172" fontId="10" fillId="0" borderId="14" xfId="42" applyNumberFormat="1" applyFont="1" applyFill="1" applyBorder="1" applyAlignment="1">
      <alignment horizontal="left" vertical="center"/>
    </xf>
    <xf numFmtId="172" fontId="10" fillId="0" borderId="0" xfId="42" applyNumberFormat="1" applyFont="1" applyFill="1" applyBorder="1" applyAlignment="1">
      <alignment horizontal="left" vertical="center"/>
    </xf>
    <xf numFmtId="172" fontId="10" fillId="0" borderId="23" xfId="42" applyNumberFormat="1" applyFont="1" applyFill="1" applyBorder="1" applyAlignment="1">
      <alignment horizontal="left" vertical="center"/>
    </xf>
    <xf numFmtId="172" fontId="10" fillId="0" borderId="14" xfId="42" applyNumberFormat="1" applyFont="1" applyFill="1" applyBorder="1" applyAlignment="1">
      <alignment wrapText="1"/>
    </xf>
    <xf numFmtId="172" fontId="10" fillId="0" borderId="0" xfId="42" applyNumberFormat="1" applyFont="1" applyFill="1" applyBorder="1" applyAlignment="1">
      <alignment wrapText="1"/>
    </xf>
    <xf numFmtId="172" fontId="10" fillId="0" borderId="23" xfId="42" applyNumberFormat="1" applyFont="1" applyFill="1" applyBorder="1" applyAlignment="1">
      <alignment wrapText="1"/>
    </xf>
    <xf numFmtId="172" fontId="9" fillId="0" borderId="10" xfId="45" applyNumberFormat="1" applyFont="1" applyFill="1" applyBorder="1" applyAlignment="1" applyProtection="1">
      <alignment horizontal="center" vertical="center"/>
      <protection hidden="1"/>
    </xf>
    <xf numFmtId="172" fontId="9" fillId="0" borderId="12" xfId="45" applyNumberFormat="1" applyFont="1" applyFill="1" applyBorder="1" applyAlignment="1" applyProtection="1">
      <alignment horizontal="center" vertical="center"/>
      <protection hidden="1"/>
    </xf>
    <xf numFmtId="172" fontId="9" fillId="0" borderId="13" xfId="45" applyNumberFormat="1" applyFont="1" applyFill="1" applyBorder="1" applyAlignment="1" applyProtection="1">
      <alignment horizontal="center" vertical="center"/>
      <protection hidden="1"/>
    </xf>
    <xf numFmtId="172" fontId="9" fillId="0" borderId="18" xfId="45" applyNumberFormat="1" applyFont="1" applyFill="1" applyBorder="1" applyAlignment="1" applyProtection="1">
      <alignment horizontal="center" vertical="center"/>
      <protection hidden="1"/>
    </xf>
    <xf numFmtId="172" fontId="9" fillId="0" borderId="16" xfId="45" applyNumberFormat="1" applyFont="1" applyFill="1" applyBorder="1" applyAlignment="1" applyProtection="1">
      <alignment horizontal="center" vertical="center"/>
      <protection hidden="1"/>
    </xf>
    <xf numFmtId="172" fontId="9" fillId="0" borderId="17" xfId="45" applyNumberFormat="1" applyFont="1" applyFill="1" applyBorder="1" applyAlignment="1" applyProtection="1">
      <alignment horizontal="center" vertical="center"/>
      <protection hidden="1"/>
    </xf>
    <xf numFmtId="0" fontId="9" fillId="0" borderId="0"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7" xfId="0" applyFont="1" applyFill="1" applyBorder="1" applyAlignment="1">
      <alignment horizontal="center" vertical="center" wrapText="1"/>
    </xf>
    <xf numFmtId="172" fontId="9" fillId="0" borderId="21" xfId="45" applyNumberFormat="1" applyFont="1" applyFill="1" applyBorder="1" applyAlignment="1" applyProtection="1">
      <alignment horizontal="center" vertical="center"/>
      <protection hidden="1"/>
    </xf>
    <xf numFmtId="43" fontId="50" fillId="0" borderId="0" xfId="0" applyNumberFormat="1" applyFont="1" applyAlignment="1">
      <alignment horizontal="center" vertical="center"/>
    </xf>
    <xf numFmtId="43" fontId="50" fillId="0" borderId="0" xfId="0" applyNumberFormat="1" applyFont="1" applyAlignment="1">
      <alignment horizontal="left" vertical="center"/>
    </xf>
    <xf numFmtId="172" fontId="57" fillId="0" borderId="0" xfId="45" applyNumberFormat="1" applyFont="1" applyFill="1" applyBorder="1" applyAlignment="1" applyProtection="1">
      <alignment horizontal="center" vertical="center"/>
      <protection hidden="1"/>
    </xf>
    <xf numFmtId="0" fontId="59" fillId="0" borderId="0" xfId="0" applyFont="1" applyAlignment="1">
      <alignment horizontal="center" vertical="center"/>
    </xf>
    <xf numFmtId="0" fontId="10" fillId="0" borderId="0" xfId="0" applyFont="1" applyAlignment="1">
      <alignment horizontal="justify" vertical="justify"/>
    </xf>
    <xf numFmtId="0" fontId="10" fillId="0" borderId="0" xfId="0" applyFont="1" applyAlignment="1">
      <alignment horizontal="left" vertical="justify"/>
    </xf>
    <xf numFmtId="0" fontId="10" fillId="0" borderId="0" xfId="0" applyFont="1" applyFill="1" applyAlignment="1">
      <alignment horizontal="justify" vertical="center" wrapText="1"/>
    </xf>
    <xf numFmtId="0" fontId="10" fillId="0" borderId="0" xfId="0" applyFont="1" applyFill="1" applyAlignment="1">
      <alignment horizontal="left" vertical="center" wrapTex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37" fillId="0" borderId="11" xfId="0" applyFont="1" applyBorder="1" applyAlignment="1">
      <alignment horizontal="center" vertical="center"/>
    </xf>
    <xf numFmtId="0" fontId="29" fillId="0" borderId="19" xfId="0" applyFont="1" applyBorder="1" applyAlignment="1">
      <alignment vertical="center"/>
    </xf>
    <xf numFmtId="0" fontId="0" fillId="0" borderId="0" xfId="0" applyFont="1" applyAlignment="1">
      <alignment horizontal="center"/>
    </xf>
    <xf numFmtId="0" fontId="0" fillId="0" borderId="20" xfId="0" applyFont="1"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0" borderId="22"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5" fillId="0" borderId="0" xfId="0" applyFont="1" applyAlignment="1">
      <alignment horizont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15" fontId="9" fillId="0" borderId="21" xfId="59" applyNumberFormat="1" applyFont="1" applyBorder="1" applyAlignment="1" applyProtection="1">
      <alignment horizontal="center" vertical="center"/>
      <protection hidden="1"/>
    </xf>
    <xf numFmtId="0" fontId="10" fillId="0" borderId="0" xfId="0" applyFont="1" applyAlignment="1">
      <alignment horizontal="left"/>
    </xf>
    <xf numFmtId="0" fontId="10" fillId="0" borderId="0" xfId="0" applyFont="1" applyAlignment="1">
      <alignment horizontal="left" vertical="top" wrapText="1"/>
    </xf>
    <xf numFmtId="0" fontId="10" fillId="0" borderId="0" xfId="0" applyFont="1" applyAlignment="1">
      <alignment vertical="center" wrapText="1"/>
    </xf>
    <xf numFmtId="0" fontId="9" fillId="0" borderId="0" xfId="0" applyFont="1" applyFill="1" applyAlignment="1">
      <alignment horizontal="left" vertical="top" wrapText="1"/>
    </xf>
    <xf numFmtId="0" fontId="106" fillId="0" borderId="0" xfId="0" applyFont="1" applyFill="1" applyAlignment="1">
      <alignment horizontal="left"/>
    </xf>
    <xf numFmtId="15" fontId="9" fillId="0" borderId="20" xfId="0" applyNumberFormat="1" applyFont="1" applyBorder="1" applyAlignment="1" applyProtection="1">
      <alignment horizontal="center" vertical="center"/>
      <protection hidden="1"/>
    </xf>
    <xf numFmtId="15" fontId="9" fillId="0" borderId="22" xfId="0" applyNumberFormat="1" applyFont="1" applyBorder="1" applyAlignment="1" applyProtection="1">
      <alignment horizontal="center" vertical="center"/>
      <protection hidden="1"/>
    </xf>
    <xf numFmtId="15" fontId="9" fillId="0" borderId="28" xfId="0" applyNumberFormat="1" applyFont="1" applyBorder="1" applyAlignment="1" applyProtection="1">
      <alignment horizontal="center" vertical="center"/>
      <protection hidden="1"/>
    </xf>
    <xf numFmtId="0" fontId="9" fillId="0" borderId="16"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justify" wrapText="1"/>
    </xf>
    <xf numFmtId="0" fontId="10" fillId="0" borderId="0" xfId="0" applyFont="1" applyAlignment="1">
      <alignment horizontal="justify" wrapText="1"/>
    </xf>
    <xf numFmtId="0" fontId="0" fillId="0" borderId="0" xfId="0" applyAlignment="1">
      <alignment horizontal="justify"/>
    </xf>
    <xf numFmtId="0" fontId="52" fillId="0" borderId="16" xfId="0" applyFont="1" applyBorder="1" applyAlignment="1">
      <alignment horizontal="left" vertical="center"/>
    </xf>
    <xf numFmtId="0" fontId="52" fillId="0" borderId="20" xfId="0" applyFont="1" applyBorder="1" applyAlignment="1">
      <alignment horizontal="center" vertical="top" wrapText="1"/>
    </xf>
    <xf numFmtId="0" fontId="52" fillId="0" borderId="22" xfId="0" applyFont="1" applyBorder="1" applyAlignment="1">
      <alignment horizontal="center" vertical="top" wrapText="1"/>
    </xf>
    <xf numFmtId="0" fontId="52" fillId="0" borderId="28" xfId="0" applyFont="1" applyBorder="1" applyAlignment="1">
      <alignment horizontal="center" vertical="top" wrapText="1"/>
    </xf>
    <xf numFmtId="0" fontId="52" fillId="0" borderId="20" xfId="0" applyFont="1" applyBorder="1" applyAlignment="1">
      <alignment horizontal="center"/>
    </xf>
    <xf numFmtId="0" fontId="52" fillId="0" borderId="30" xfId="0" applyFont="1" applyBorder="1" applyAlignment="1">
      <alignment horizontal="center"/>
    </xf>
    <xf numFmtId="0" fontId="8" fillId="0" borderId="20" xfId="0" applyFont="1" applyBorder="1" applyAlignment="1">
      <alignment horizontal="center" vertical="top" wrapText="1"/>
    </xf>
    <xf numFmtId="0" fontId="8" fillId="0" borderId="28" xfId="0" applyFont="1" applyBorder="1" applyAlignment="1">
      <alignment horizontal="center" vertical="top" wrapText="1"/>
    </xf>
    <xf numFmtId="0" fontId="52" fillId="0" borderId="11" xfId="0" applyFont="1" applyBorder="1" applyAlignment="1">
      <alignment horizontal="center" vertical="center"/>
    </xf>
    <xf numFmtId="0" fontId="52" fillId="0" borderId="19" xfId="0" applyFont="1" applyBorder="1" applyAlignment="1">
      <alignment horizontal="center" vertical="center"/>
    </xf>
    <xf numFmtId="0" fontId="52" fillId="0" borderId="1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31" xfId="0" applyFont="1" applyBorder="1" applyAlignment="1">
      <alignment horizontal="center" vertical="top" wrapText="1"/>
    </xf>
    <xf numFmtId="0" fontId="69" fillId="0" borderId="0" xfId="0" applyFont="1" applyAlignment="1">
      <alignment horizontal="left" vertical="center"/>
    </xf>
    <xf numFmtId="0" fontId="69" fillId="0" borderId="0" xfId="0" applyFont="1" applyAlignment="1">
      <alignment horizontal="center"/>
    </xf>
    <xf numFmtId="0" fontId="8" fillId="0" borderId="0" xfId="0" applyFont="1" applyAlignment="1">
      <alignment horizontal="left"/>
    </xf>
    <xf numFmtId="0" fontId="6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xf>
    <xf numFmtId="0" fontId="9" fillId="0" borderId="28" xfId="0" applyFont="1" applyBorder="1" applyAlignment="1">
      <alignment horizontal="center"/>
    </xf>
    <xf numFmtId="0" fontId="59" fillId="0" borderId="20" xfId="0" applyFont="1" applyBorder="1" applyAlignment="1">
      <alignment horizontal="center"/>
    </xf>
    <xf numFmtId="0" fontId="59" fillId="0" borderId="28" xfId="0" applyFont="1" applyBorder="1" applyAlignment="1">
      <alignment horizontal="center"/>
    </xf>
    <xf numFmtId="0" fontId="49" fillId="0" borderId="0" xfId="0" applyFont="1" applyAlignment="1">
      <alignment horizontal="center"/>
    </xf>
    <xf numFmtId="0" fontId="9" fillId="0" borderId="15" xfId="0" applyFont="1" applyBorder="1" applyAlignment="1">
      <alignment horizontal="center" vertical="center"/>
    </xf>
    <xf numFmtId="0" fontId="69" fillId="0" borderId="0" xfId="0" applyFont="1" applyAlignment="1">
      <alignment/>
    </xf>
    <xf numFmtId="0" fontId="5"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1409700</xdr:rowOff>
    </xdr:from>
    <xdr:to>
      <xdr:col>7</xdr:col>
      <xdr:colOff>381000</xdr:colOff>
      <xdr:row>6</xdr:row>
      <xdr:rowOff>114300</xdr:rowOff>
    </xdr:to>
    <xdr:sp>
      <xdr:nvSpPr>
        <xdr:cNvPr id="1" name="AutoShape 1"/>
        <xdr:cNvSpPr>
          <a:spLocks/>
        </xdr:cNvSpPr>
      </xdr:nvSpPr>
      <xdr:spPr>
        <a:xfrm>
          <a:off x="876300" y="1428750"/>
          <a:ext cx="3876675" cy="2838450"/>
        </a:xfrm>
        <a:prstGeom prst="flowChartAlternateProcess">
          <a:avLst/>
        </a:prstGeom>
        <a:solidFill>
          <a:srgbClr val="FFFFFF"/>
        </a:solidFill>
        <a:ln w="76200" cmpd="tri">
          <a:solidFill>
            <a:srgbClr val="000000"/>
          </a:solidFill>
          <a:headEnd type="none"/>
          <a:tailEnd type="none"/>
        </a:ln>
      </xdr:spPr>
      <xdr:txBody>
        <a:bodyPr vertOverflow="clip" wrap="square"/>
        <a:p>
          <a:pPr algn="r">
            <a:defRPr/>
          </a:pP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Auditors' Report and
</a:t>
          </a:r>
          <a:r>
            <a:rPr lang="en-US" cap="none" sz="1600" b="1" i="0" u="none" baseline="0">
              <a:solidFill>
                <a:srgbClr val="000000"/>
              </a:solidFill>
            </a:rPr>
            <a:t>
</a:t>
          </a:r>
          <a:r>
            <a:rPr lang="en-US" cap="none" sz="1600" b="1" i="0" u="none" baseline="0">
              <a:solidFill>
                <a:srgbClr val="000000"/>
              </a:solidFill>
            </a:rPr>
            <a:t>Financial Statements
</a:t>
          </a:r>
          <a:r>
            <a:rPr lang="en-US" cap="none" sz="1600" b="1" i="0" u="none" baseline="0">
              <a:solidFill>
                <a:srgbClr val="000000"/>
              </a:solidFill>
            </a:rPr>
            <a:t>
</a:t>
          </a:r>
          <a:r>
            <a:rPr lang="en-US" cap="none" sz="1200" b="1" i="0" u="none" baseline="0">
              <a:solidFill>
                <a:srgbClr val="000000"/>
              </a:solidFill>
            </a:rPr>
            <a:t>of </a:t>
          </a:r>
          <a:r>
            <a:rPr lang="en-US" cap="none" sz="1600" b="1" i="0" u="none" baseline="0">
              <a:solidFill>
                <a:srgbClr val="000000"/>
              </a:solidFill>
            </a:rPr>
            <a:t>                                                                                      Rahima Food Corporation </a:t>
          </a:r>
          <a:r>
            <a:rPr lang="en-US" cap="none" sz="1600" b="1" i="0" u="none" baseline="0">
              <a:solidFill>
                <a:srgbClr val="000000"/>
              </a:solidFill>
            </a:rPr>
            <a:t>Limited </a:t>
          </a:r>
          <a:r>
            <a:rPr lang="en-US" cap="none" sz="1800" b="1" i="0" u="none" baseline="0">
              <a:solidFill>
                <a:srgbClr val="000000"/>
              </a:solidFill>
            </a:rPr>
            <a:t>
</a:t>
          </a:r>
          <a:r>
            <a:rPr lang="en-US" cap="none" sz="1050" b="0" i="0" u="none" baseline="0">
              <a:solidFill>
                <a:srgbClr val="000000"/>
              </a:solidFill>
            </a:rPr>
            <a:t>Uttar Rupshi, Rupganj, Narayanganj.
</a:t>
          </a:r>
          <a:r>
            <a:rPr lang="en-US" cap="none" sz="1600" b="1" i="0" u="none" baseline="0">
              <a:solidFill>
                <a:srgbClr val="000000"/>
              </a:solidFill>
            </a:rPr>
            <a:t>
</a:t>
          </a:r>
          <a:r>
            <a:rPr lang="en-US" cap="none" sz="1400" b="1" i="0" u="none" baseline="0">
              <a:solidFill>
                <a:srgbClr val="000000"/>
              </a:solidFill>
            </a:rPr>
            <a:t>As at and for the year ended 30 June 2023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xdr:col>
      <xdr:colOff>1333500</xdr:colOff>
      <xdr:row>45</xdr:row>
      <xdr:rowOff>0</xdr:rowOff>
    </xdr:to>
    <xdr:sp>
      <xdr:nvSpPr>
        <xdr:cNvPr id="1" name="Straight Connector 1"/>
        <xdr:cNvSpPr>
          <a:spLocks/>
        </xdr:cNvSpPr>
      </xdr:nvSpPr>
      <xdr:spPr>
        <a:xfrm flipV="1">
          <a:off x="66675" y="7896225"/>
          <a:ext cx="1333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1552575</xdr:colOff>
      <xdr:row>45</xdr:row>
      <xdr:rowOff>0</xdr:rowOff>
    </xdr:from>
    <xdr:to>
      <xdr:col>1</xdr:col>
      <xdr:colOff>2828925</xdr:colOff>
      <xdr:row>45</xdr:row>
      <xdr:rowOff>0</xdr:rowOff>
    </xdr:to>
    <xdr:sp>
      <xdr:nvSpPr>
        <xdr:cNvPr id="2" name="Straight Connector 2"/>
        <xdr:cNvSpPr>
          <a:spLocks/>
        </xdr:cNvSpPr>
      </xdr:nvSpPr>
      <xdr:spPr>
        <a:xfrm flipV="1">
          <a:off x="1619250" y="789622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38100</xdr:colOff>
      <xdr:row>45</xdr:row>
      <xdr:rowOff>0</xdr:rowOff>
    </xdr:from>
    <xdr:to>
      <xdr:col>8</xdr:col>
      <xdr:colOff>1076325</xdr:colOff>
      <xdr:row>45</xdr:row>
      <xdr:rowOff>9525</xdr:rowOff>
    </xdr:to>
    <xdr:sp>
      <xdr:nvSpPr>
        <xdr:cNvPr id="3" name="Straight Connector 3"/>
        <xdr:cNvSpPr>
          <a:spLocks/>
        </xdr:cNvSpPr>
      </xdr:nvSpPr>
      <xdr:spPr>
        <a:xfrm flipV="1">
          <a:off x="3162300" y="7896225"/>
          <a:ext cx="1600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1228725</xdr:colOff>
      <xdr:row>45</xdr:row>
      <xdr:rowOff>9525</xdr:rowOff>
    </xdr:from>
    <xdr:to>
      <xdr:col>10</xdr:col>
      <xdr:colOff>1381125</xdr:colOff>
      <xdr:row>45</xdr:row>
      <xdr:rowOff>9525</xdr:rowOff>
    </xdr:to>
    <xdr:sp>
      <xdr:nvSpPr>
        <xdr:cNvPr id="4" name="Straight Connector 4"/>
        <xdr:cNvSpPr>
          <a:spLocks/>
        </xdr:cNvSpPr>
      </xdr:nvSpPr>
      <xdr:spPr>
        <a:xfrm flipV="1">
          <a:off x="4914900" y="790575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46</xdr:row>
      <xdr:rowOff>0</xdr:rowOff>
    </xdr:from>
    <xdr:to>
      <xdr:col>1</xdr:col>
      <xdr:colOff>1390650</xdr:colOff>
      <xdr:row>46</xdr:row>
      <xdr:rowOff>0</xdr:rowOff>
    </xdr:to>
    <xdr:sp>
      <xdr:nvSpPr>
        <xdr:cNvPr id="1" name="Straight Connector 1"/>
        <xdr:cNvSpPr>
          <a:spLocks/>
        </xdr:cNvSpPr>
      </xdr:nvSpPr>
      <xdr:spPr>
        <a:xfrm>
          <a:off x="66675" y="6038850"/>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1571625</xdr:colOff>
      <xdr:row>46</xdr:row>
      <xdr:rowOff>0</xdr:rowOff>
    </xdr:from>
    <xdr:to>
      <xdr:col>1</xdr:col>
      <xdr:colOff>2428875</xdr:colOff>
      <xdr:row>46</xdr:row>
      <xdr:rowOff>0</xdr:rowOff>
    </xdr:to>
    <xdr:sp>
      <xdr:nvSpPr>
        <xdr:cNvPr id="2" name="Straight Connector 2"/>
        <xdr:cNvSpPr>
          <a:spLocks/>
        </xdr:cNvSpPr>
      </xdr:nvSpPr>
      <xdr:spPr>
        <a:xfrm>
          <a:off x="1657350" y="60388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2752725</xdr:colOff>
      <xdr:row>45</xdr:row>
      <xdr:rowOff>238125</xdr:rowOff>
    </xdr:from>
    <xdr:to>
      <xdr:col>8</xdr:col>
      <xdr:colOff>200025</xdr:colOff>
      <xdr:row>46</xdr:row>
      <xdr:rowOff>0</xdr:rowOff>
    </xdr:to>
    <xdr:sp>
      <xdr:nvSpPr>
        <xdr:cNvPr id="3" name="Straight Connector 3"/>
        <xdr:cNvSpPr>
          <a:spLocks/>
        </xdr:cNvSpPr>
      </xdr:nvSpPr>
      <xdr:spPr>
        <a:xfrm>
          <a:off x="2838450" y="6029325"/>
          <a:ext cx="1762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1000125</xdr:colOff>
      <xdr:row>45</xdr:row>
      <xdr:rowOff>238125</xdr:rowOff>
    </xdr:from>
    <xdr:to>
      <xdr:col>10</xdr:col>
      <xdr:colOff>1181100</xdr:colOff>
      <xdr:row>45</xdr:row>
      <xdr:rowOff>238125</xdr:rowOff>
    </xdr:to>
    <xdr:sp>
      <xdr:nvSpPr>
        <xdr:cNvPr id="4" name="Straight Connector 5"/>
        <xdr:cNvSpPr>
          <a:spLocks/>
        </xdr:cNvSpPr>
      </xdr:nvSpPr>
      <xdr:spPr>
        <a:xfrm>
          <a:off x="5400675" y="6029325"/>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0</xdr:col>
      <xdr:colOff>1485900</xdr:colOff>
      <xdr:row>35</xdr:row>
      <xdr:rowOff>9525</xdr:rowOff>
    </xdr:to>
    <xdr:sp>
      <xdr:nvSpPr>
        <xdr:cNvPr id="1" name="Straight Connector 1"/>
        <xdr:cNvSpPr>
          <a:spLocks/>
        </xdr:cNvSpPr>
      </xdr:nvSpPr>
      <xdr:spPr>
        <a:xfrm>
          <a:off x="76200" y="7191375"/>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1781175</xdr:colOff>
      <xdr:row>35</xdr:row>
      <xdr:rowOff>0</xdr:rowOff>
    </xdr:from>
    <xdr:to>
      <xdr:col>0</xdr:col>
      <xdr:colOff>2581275</xdr:colOff>
      <xdr:row>35</xdr:row>
      <xdr:rowOff>0</xdr:rowOff>
    </xdr:to>
    <xdr:sp>
      <xdr:nvSpPr>
        <xdr:cNvPr id="2" name="Straight Connector 2"/>
        <xdr:cNvSpPr>
          <a:spLocks/>
        </xdr:cNvSpPr>
      </xdr:nvSpPr>
      <xdr:spPr>
        <a:xfrm>
          <a:off x="1781175" y="71818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438150</xdr:colOff>
      <xdr:row>35</xdr:row>
      <xdr:rowOff>0</xdr:rowOff>
    </xdr:from>
    <xdr:to>
      <xdr:col>3</xdr:col>
      <xdr:colOff>847725</xdr:colOff>
      <xdr:row>35</xdr:row>
      <xdr:rowOff>9525</xdr:rowOff>
    </xdr:to>
    <xdr:sp>
      <xdr:nvSpPr>
        <xdr:cNvPr id="3" name="Straight Connector 3"/>
        <xdr:cNvSpPr>
          <a:spLocks/>
        </xdr:cNvSpPr>
      </xdr:nvSpPr>
      <xdr:spPr>
        <a:xfrm flipV="1">
          <a:off x="5353050" y="7181850"/>
          <a:ext cx="1466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3124200</xdr:colOff>
      <xdr:row>35</xdr:row>
      <xdr:rowOff>0</xdr:rowOff>
    </xdr:from>
    <xdr:to>
      <xdr:col>1</xdr:col>
      <xdr:colOff>981075</xdr:colOff>
      <xdr:row>35</xdr:row>
      <xdr:rowOff>0</xdr:rowOff>
    </xdr:to>
    <xdr:sp>
      <xdr:nvSpPr>
        <xdr:cNvPr id="4" name="Straight Connector 5"/>
        <xdr:cNvSpPr>
          <a:spLocks/>
        </xdr:cNvSpPr>
      </xdr:nvSpPr>
      <xdr:spPr>
        <a:xfrm>
          <a:off x="3124200" y="718185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39</xdr:row>
      <xdr:rowOff>0</xdr:rowOff>
    </xdr:from>
    <xdr:to>
      <xdr:col>8</xdr:col>
      <xdr:colOff>1152525</xdr:colOff>
      <xdr:row>39</xdr:row>
      <xdr:rowOff>0</xdr:rowOff>
    </xdr:to>
    <xdr:sp>
      <xdr:nvSpPr>
        <xdr:cNvPr id="1" name="Straight Connector 2"/>
        <xdr:cNvSpPr>
          <a:spLocks/>
        </xdr:cNvSpPr>
      </xdr:nvSpPr>
      <xdr:spPr>
        <a:xfrm>
          <a:off x="5772150" y="7848600"/>
          <a:ext cx="1343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104775</xdr:colOff>
      <xdr:row>38</xdr:row>
      <xdr:rowOff>190500</xdr:rowOff>
    </xdr:from>
    <xdr:to>
      <xdr:col>1</xdr:col>
      <xdr:colOff>1524000</xdr:colOff>
      <xdr:row>38</xdr:row>
      <xdr:rowOff>190500</xdr:rowOff>
    </xdr:to>
    <xdr:sp>
      <xdr:nvSpPr>
        <xdr:cNvPr id="2" name="Straight Connector 3"/>
        <xdr:cNvSpPr>
          <a:spLocks/>
        </xdr:cNvSpPr>
      </xdr:nvSpPr>
      <xdr:spPr>
        <a:xfrm>
          <a:off x="104775" y="783907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1743075</xdr:colOff>
      <xdr:row>39</xdr:row>
      <xdr:rowOff>0</xdr:rowOff>
    </xdr:from>
    <xdr:to>
      <xdr:col>1</xdr:col>
      <xdr:colOff>2771775</xdr:colOff>
      <xdr:row>39</xdr:row>
      <xdr:rowOff>0</xdr:rowOff>
    </xdr:to>
    <xdr:sp>
      <xdr:nvSpPr>
        <xdr:cNvPr id="3" name="Straight Connector 4"/>
        <xdr:cNvSpPr>
          <a:spLocks/>
        </xdr:cNvSpPr>
      </xdr:nvSpPr>
      <xdr:spPr>
        <a:xfrm>
          <a:off x="1857375" y="7848600"/>
          <a:ext cx="102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3114675</xdr:colOff>
      <xdr:row>38</xdr:row>
      <xdr:rowOff>190500</xdr:rowOff>
    </xdr:from>
    <xdr:to>
      <xdr:col>6</xdr:col>
      <xdr:colOff>457200</xdr:colOff>
      <xdr:row>38</xdr:row>
      <xdr:rowOff>190500</xdr:rowOff>
    </xdr:to>
    <xdr:sp>
      <xdr:nvSpPr>
        <xdr:cNvPr id="4" name="Straight Connector 5"/>
        <xdr:cNvSpPr>
          <a:spLocks/>
        </xdr:cNvSpPr>
      </xdr:nvSpPr>
      <xdr:spPr>
        <a:xfrm>
          <a:off x="3228975" y="783907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1</xdr:col>
      <xdr:colOff>38100</xdr:colOff>
      <xdr:row>151</xdr:row>
      <xdr:rowOff>0</xdr:rowOff>
    </xdr:from>
    <xdr:to>
      <xdr:col>1</xdr:col>
      <xdr:colOff>1323975</xdr:colOff>
      <xdr:row>151</xdr:row>
      <xdr:rowOff>9525</xdr:rowOff>
    </xdr:to>
    <xdr:pic>
      <xdr:nvPicPr>
        <xdr:cNvPr id="5" name="Picture 6"/>
        <xdr:cNvPicPr preferRelativeResize="1">
          <a:picLocks noChangeAspect="1"/>
        </xdr:cNvPicPr>
      </xdr:nvPicPr>
      <xdr:blipFill>
        <a:blip r:embed="rId1"/>
        <a:stretch>
          <a:fillRect/>
        </a:stretch>
      </xdr:blipFill>
      <xdr:spPr>
        <a:xfrm>
          <a:off x="152400" y="20488275"/>
          <a:ext cx="1285875" cy="9525"/>
        </a:xfrm>
        <a:prstGeom prst="rect">
          <a:avLst/>
        </a:prstGeom>
        <a:noFill/>
        <a:ln w="9525" cmpd="sng">
          <a:noFill/>
        </a:ln>
      </xdr:spPr>
    </xdr:pic>
    <xdr:clientData/>
  </xdr:twoCellAnchor>
  <xdr:twoCellAnchor editAs="oneCell">
    <xdr:from>
      <xdr:col>1</xdr:col>
      <xdr:colOff>2971800</xdr:colOff>
      <xdr:row>150</xdr:row>
      <xdr:rowOff>190500</xdr:rowOff>
    </xdr:from>
    <xdr:to>
      <xdr:col>6</xdr:col>
      <xdr:colOff>114300</xdr:colOff>
      <xdr:row>150</xdr:row>
      <xdr:rowOff>200025</xdr:rowOff>
    </xdr:to>
    <xdr:pic>
      <xdr:nvPicPr>
        <xdr:cNvPr id="6" name="Picture 10"/>
        <xdr:cNvPicPr preferRelativeResize="1">
          <a:picLocks noChangeAspect="1"/>
        </xdr:cNvPicPr>
      </xdr:nvPicPr>
      <xdr:blipFill>
        <a:blip r:embed="rId1"/>
        <a:stretch>
          <a:fillRect/>
        </a:stretch>
      </xdr:blipFill>
      <xdr:spPr>
        <a:xfrm>
          <a:off x="3086100" y="20478750"/>
          <a:ext cx="1733550" cy="9525"/>
        </a:xfrm>
        <a:prstGeom prst="rect">
          <a:avLst/>
        </a:prstGeom>
        <a:noFill/>
        <a:ln w="9525" cmpd="sng">
          <a:noFill/>
        </a:ln>
      </xdr:spPr>
    </xdr:pic>
    <xdr:clientData/>
  </xdr:twoCellAnchor>
  <xdr:twoCellAnchor editAs="oneCell">
    <xdr:from>
      <xdr:col>6</xdr:col>
      <xdr:colOff>685800</xdr:colOff>
      <xdr:row>150</xdr:row>
      <xdr:rowOff>200025</xdr:rowOff>
    </xdr:from>
    <xdr:to>
      <xdr:col>8</xdr:col>
      <xdr:colOff>990600</xdr:colOff>
      <xdr:row>151</xdr:row>
      <xdr:rowOff>9525</xdr:rowOff>
    </xdr:to>
    <xdr:pic>
      <xdr:nvPicPr>
        <xdr:cNvPr id="7" name="Picture 11"/>
        <xdr:cNvPicPr preferRelativeResize="1">
          <a:picLocks noChangeAspect="1"/>
        </xdr:cNvPicPr>
      </xdr:nvPicPr>
      <xdr:blipFill>
        <a:blip r:embed="rId1"/>
        <a:stretch>
          <a:fillRect/>
        </a:stretch>
      </xdr:blipFill>
      <xdr:spPr>
        <a:xfrm>
          <a:off x="5391150" y="20488275"/>
          <a:ext cx="1562100" cy="9525"/>
        </a:xfrm>
        <a:prstGeom prst="rect">
          <a:avLst/>
        </a:prstGeom>
        <a:noFill/>
        <a:ln w="9525" cmpd="sng">
          <a:noFill/>
        </a:ln>
      </xdr:spPr>
    </xdr:pic>
    <xdr:clientData/>
  </xdr:twoCellAnchor>
  <xdr:twoCellAnchor editAs="oneCell">
    <xdr:from>
      <xdr:col>1</xdr:col>
      <xdr:colOff>1438275</xdr:colOff>
      <xdr:row>150</xdr:row>
      <xdr:rowOff>190500</xdr:rowOff>
    </xdr:from>
    <xdr:to>
      <xdr:col>1</xdr:col>
      <xdr:colOff>2724150</xdr:colOff>
      <xdr:row>150</xdr:row>
      <xdr:rowOff>200025</xdr:rowOff>
    </xdr:to>
    <xdr:pic>
      <xdr:nvPicPr>
        <xdr:cNvPr id="8" name="Picture 6"/>
        <xdr:cNvPicPr preferRelativeResize="1">
          <a:picLocks noChangeAspect="1"/>
        </xdr:cNvPicPr>
      </xdr:nvPicPr>
      <xdr:blipFill>
        <a:blip r:embed="rId1"/>
        <a:stretch>
          <a:fillRect/>
        </a:stretch>
      </xdr:blipFill>
      <xdr:spPr>
        <a:xfrm>
          <a:off x="1552575" y="20478750"/>
          <a:ext cx="128587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77</xdr:row>
      <xdr:rowOff>85725</xdr:rowOff>
    </xdr:from>
    <xdr:to>
      <xdr:col>3</xdr:col>
      <xdr:colOff>419100</xdr:colOff>
      <xdr:row>77</xdr:row>
      <xdr:rowOff>85725</xdr:rowOff>
    </xdr:to>
    <xdr:sp>
      <xdr:nvSpPr>
        <xdr:cNvPr id="1" name="Straight Connector 2"/>
        <xdr:cNvSpPr>
          <a:spLocks/>
        </xdr:cNvSpPr>
      </xdr:nvSpPr>
      <xdr:spPr>
        <a:xfrm>
          <a:off x="1514475" y="1263967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70</xdr:row>
      <xdr:rowOff>85725</xdr:rowOff>
    </xdr:from>
    <xdr:to>
      <xdr:col>8</xdr:col>
      <xdr:colOff>1304925</xdr:colOff>
      <xdr:row>70</xdr:row>
      <xdr:rowOff>85725</xdr:rowOff>
    </xdr:to>
    <xdr:sp>
      <xdr:nvSpPr>
        <xdr:cNvPr id="2" name="Straight Connector 3"/>
        <xdr:cNvSpPr>
          <a:spLocks/>
        </xdr:cNvSpPr>
      </xdr:nvSpPr>
      <xdr:spPr>
        <a:xfrm>
          <a:off x="7610475" y="112395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685800</xdr:colOff>
      <xdr:row>32</xdr:row>
      <xdr:rowOff>190500</xdr:rowOff>
    </xdr:from>
    <xdr:to>
      <xdr:col>2</xdr:col>
      <xdr:colOff>47625</xdr:colOff>
      <xdr:row>32</xdr:row>
      <xdr:rowOff>190500</xdr:rowOff>
    </xdr:to>
    <xdr:sp>
      <xdr:nvSpPr>
        <xdr:cNvPr id="3" name="Straight Connector 4"/>
        <xdr:cNvSpPr>
          <a:spLocks/>
        </xdr:cNvSpPr>
      </xdr:nvSpPr>
      <xdr:spPr>
        <a:xfrm>
          <a:off x="685800" y="4133850"/>
          <a:ext cx="838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228600</xdr:colOff>
      <xdr:row>32</xdr:row>
      <xdr:rowOff>190500</xdr:rowOff>
    </xdr:from>
    <xdr:to>
      <xdr:col>3</xdr:col>
      <xdr:colOff>695325</xdr:colOff>
      <xdr:row>32</xdr:row>
      <xdr:rowOff>190500</xdr:rowOff>
    </xdr:to>
    <xdr:sp>
      <xdr:nvSpPr>
        <xdr:cNvPr id="4" name="Straight Connector 5"/>
        <xdr:cNvSpPr>
          <a:spLocks/>
        </xdr:cNvSpPr>
      </xdr:nvSpPr>
      <xdr:spPr>
        <a:xfrm>
          <a:off x="1704975" y="413385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85725</xdr:colOff>
      <xdr:row>32</xdr:row>
      <xdr:rowOff>190500</xdr:rowOff>
    </xdr:from>
    <xdr:to>
      <xdr:col>6</xdr:col>
      <xdr:colOff>76200</xdr:colOff>
      <xdr:row>32</xdr:row>
      <xdr:rowOff>190500</xdr:rowOff>
    </xdr:to>
    <xdr:sp>
      <xdr:nvSpPr>
        <xdr:cNvPr id="5" name="Straight Connector 6"/>
        <xdr:cNvSpPr>
          <a:spLocks/>
        </xdr:cNvSpPr>
      </xdr:nvSpPr>
      <xdr:spPr>
        <a:xfrm>
          <a:off x="3676650" y="413385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600075</xdr:colOff>
      <xdr:row>33</xdr:row>
      <xdr:rowOff>9525</xdr:rowOff>
    </xdr:from>
    <xdr:to>
      <xdr:col>8</xdr:col>
      <xdr:colOff>0</xdr:colOff>
      <xdr:row>33</xdr:row>
      <xdr:rowOff>9525</xdr:rowOff>
    </xdr:to>
    <xdr:sp>
      <xdr:nvSpPr>
        <xdr:cNvPr id="6" name="Straight Connector 7"/>
        <xdr:cNvSpPr>
          <a:spLocks/>
        </xdr:cNvSpPr>
      </xdr:nvSpPr>
      <xdr:spPr>
        <a:xfrm>
          <a:off x="5876925" y="415290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
      <selection activeCell="P3" sqref="P3"/>
    </sheetView>
  </sheetViews>
  <sheetFormatPr defaultColWidth="8.00390625" defaultRowHeight="15.75"/>
  <cols>
    <col min="1" max="1" width="9.375" style="252" customWidth="1"/>
    <col min="2" max="7" width="8.00390625" style="252" customWidth="1"/>
    <col min="8" max="8" width="6.75390625" style="252" customWidth="1"/>
    <col min="9" max="10" width="8.00390625" style="252" customWidth="1"/>
    <col min="11" max="11" width="7.00390625" style="252" customWidth="1"/>
    <col min="12" max="12" width="8.00390625" style="252" customWidth="1"/>
    <col min="13" max="13" width="5.625" style="252" customWidth="1"/>
    <col min="14" max="16384" width="8.00390625" style="252" customWidth="1"/>
  </cols>
  <sheetData>
    <row r="1" spans="1:10" ht="1.5" customHeight="1">
      <c r="A1" s="253"/>
      <c r="B1" s="253"/>
      <c r="C1" s="253"/>
      <c r="D1" s="253"/>
      <c r="E1" s="253"/>
      <c r="F1" s="253"/>
      <c r="G1" s="253"/>
      <c r="H1" s="253"/>
      <c r="I1" s="253"/>
      <c r="J1" s="253"/>
    </row>
    <row r="2" spans="1:10" ht="12.75" hidden="1">
      <c r="A2" s="253"/>
      <c r="B2" s="253"/>
      <c r="C2" s="253"/>
      <c r="D2" s="253"/>
      <c r="E2" s="253"/>
      <c r="F2" s="253"/>
      <c r="G2" s="253"/>
      <c r="H2" s="253"/>
      <c r="I2" s="253"/>
      <c r="J2" s="253"/>
    </row>
    <row r="3" spans="1:10" ht="287.25" customHeight="1">
      <c r="A3" s="253"/>
      <c r="B3" s="253"/>
      <c r="C3" s="253"/>
      <c r="D3" s="253"/>
      <c r="E3" s="253"/>
      <c r="F3" s="253"/>
      <c r="G3" s="253"/>
      <c r="H3" s="253"/>
      <c r="I3" s="253"/>
      <c r="J3" s="253"/>
    </row>
    <row r="4" spans="1:10" ht="12.75">
      <c r="A4" s="253"/>
      <c r="B4" s="253"/>
      <c r="C4" s="253"/>
      <c r="D4" s="253"/>
      <c r="E4" s="253"/>
      <c r="F4" s="253"/>
      <c r="G4" s="253"/>
      <c r="H4" s="253"/>
      <c r="I4" s="253"/>
      <c r="J4" s="253"/>
    </row>
    <row r="5" spans="1:10" ht="12.75">
      <c r="A5" s="253"/>
      <c r="B5" s="253"/>
      <c r="C5" s="253"/>
      <c r="D5" s="253"/>
      <c r="E5" s="253"/>
      <c r="F5" s="253"/>
      <c r="G5" s="253"/>
      <c r="H5" s="253"/>
      <c r="I5" s="253"/>
      <c r="J5" s="253"/>
    </row>
    <row r="6" spans="1:10" ht="12.75">
      <c r="A6" s="253"/>
      <c r="B6" s="253"/>
      <c r="C6" s="253"/>
      <c r="D6" s="253"/>
      <c r="E6" s="253"/>
      <c r="F6" s="253"/>
      <c r="G6" s="253"/>
      <c r="H6" s="253"/>
      <c r="I6" s="253"/>
      <c r="J6" s="253"/>
    </row>
    <row r="7" spans="1:10" ht="12.75">
      <c r="A7" s="253"/>
      <c r="B7" s="253"/>
      <c r="C7" s="253"/>
      <c r="D7" s="253"/>
      <c r="E7" s="253"/>
      <c r="F7" s="253"/>
      <c r="G7" s="253"/>
      <c r="H7" s="253"/>
      <c r="I7" s="253"/>
      <c r="J7" s="253"/>
    </row>
    <row r="8" spans="1:10" ht="12.75">
      <c r="A8" s="253"/>
      <c r="B8" s="253"/>
      <c r="C8" s="253"/>
      <c r="D8" s="253"/>
      <c r="E8" s="253"/>
      <c r="F8" s="253"/>
      <c r="G8" s="253"/>
      <c r="H8" s="253"/>
      <c r="I8" s="253"/>
      <c r="J8" s="253"/>
    </row>
    <row r="9" spans="1:10" ht="22.5">
      <c r="A9" s="253"/>
      <c r="B9" s="628"/>
      <c r="C9" s="628"/>
      <c r="D9" s="628"/>
      <c r="E9" s="628"/>
      <c r="F9" s="628"/>
      <c r="G9" s="628"/>
      <c r="H9" s="628"/>
      <c r="I9" s="628"/>
      <c r="J9" s="628"/>
    </row>
    <row r="10" spans="1:10" ht="22.5">
      <c r="A10" s="253"/>
      <c r="B10" s="628"/>
      <c r="C10" s="628"/>
      <c r="D10" s="628"/>
      <c r="E10" s="628"/>
      <c r="F10" s="628"/>
      <c r="G10" s="628"/>
      <c r="H10" s="628"/>
      <c r="I10" s="628"/>
      <c r="J10" s="628"/>
    </row>
    <row r="11" spans="1:10" ht="15.75">
      <c r="A11" s="253"/>
      <c r="B11" s="254"/>
      <c r="C11" s="254"/>
      <c r="D11" s="254"/>
      <c r="E11" s="254"/>
      <c r="F11" s="254"/>
      <c r="G11" s="254"/>
      <c r="H11" s="254"/>
      <c r="I11" s="254"/>
      <c r="J11" s="254"/>
    </row>
    <row r="12" spans="1:10" ht="15.75">
      <c r="A12" s="253"/>
      <c r="B12" s="254"/>
      <c r="C12" s="254"/>
      <c r="D12" s="254"/>
      <c r="E12" s="254"/>
      <c r="F12" s="254"/>
      <c r="G12" s="254"/>
      <c r="H12" s="254"/>
      <c r="I12" s="254"/>
      <c r="J12" s="254"/>
    </row>
    <row r="13" spans="1:10" ht="18">
      <c r="A13" s="253"/>
      <c r="B13" s="629"/>
      <c r="C13" s="629"/>
      <c r="D13" s="629"/>
      <c r="E13" s="629"/>
      <c r="F13" s="629"/>
      <c r="G13" s="629"/>
      <c r="H13" s="629"/>
      <c r="I13" s="629"/>
      <c r="J13" s="629"/>
    </row>
    <row r="14" spans="1:10" ht="12.75">
      <c r="A14" s="253"/>
      <c r="B14" s="253"/>
      <c r="C14" s="253"/>
      <c r="D14" s="253"/>
      <c r="E14" s="253"/>
      <c r="F14" s="253"/>
      <c r="G14" s="253"/>
      <c r="H14" s="253"/>
      <c r="I14" s="253"/>
      <c r="J14" s="253"/>
    </row>
    <row r="15" spans="1:9" ht="12.75">
      <c r="A15" s="253"/>
      <c r="B15" s="253"/>
      <c r="C15" s="253"/>
      <c r="D15" s="253"/>
      <c r="E15" s="253"/>
      <c r="F15" s="253"/>
      <c r="G15" s="253"/>
      <c r="H15" s="253"/>
      <c r="I15" s="253"/>
    </row>
    <row r="16" spans="1:9" ht="12.75">
      <c r="A16" s="253"/>
      <c r="B16" s="253"/>
      <c r="C16" s="253"/>
      <c r="D16" s="253"/>
      <c r="E16" s="253"/>
      <c r="F16" s="253"/>
      <c r="G16" s="253"/>
      <c r="H16" s="253"/>
      <c r="I16" s="253"/>
    </row>
    <row r="17" spans="1:9" ht="12.75">
      <c r="A17" s="253"/>
      <c r="B17" s="253"/>
      <c r="C17" s="253"/>
      <c r="D17" s="253"/>
      <c r="E17" s="253"/>
      <c r="F17" s="253"/>
      <c r="G17" s="253"/>
      <c r="H17" s="253"/>
      <c r="I17" s="253"/>
    </row>
  </sheetData>
  <sheetProtection/>
  <mergeCells count="3">
    <mergeCell ref="B9:J9"/>
    <mergeCell ref="B10:J10"/>
    <mergeCell ref="B13:J13"/>
  </mergeCells>
  <printOptions/>
  <pageMargins left="1" right="0.7" top="2.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9"/>
  <sheetViews>
    <sheetView zoomScalePageLayoutView="0" workbookViewId="0" topLeftCell="A16">
      <selection activeCell="G10" sqref="G10"/>
    </sheetView>
  </sheetViews>
  <sheetFormatPr defaultColWidth="9.00390625" defaultRowHeight="15.75"/>
  <cols>
    <col min="2" max="2" width="13.00390625" style="0" customWidth="1"/>
    <col min="3" max="3" width="1.4921875" style="0" customWidth="1"/>
    <col min="4" max="4" width="12.625" style="0" bestFit="1" customWidth="1"/>
    <col min="6" max="6" width="11.625" style="0" bestFit="1" customWidth="1"/>
    <col min="7" max="7" width="12.625" style="0" bestFit="1" customWidth="1"/>
    <col min="9" max="9" width="12.125" style="0" customWidth="1"/>
    <col min="10" max="10" width="12.625" style="0" bestFit="1" customWidth="1"/>
  </cols>
  <sheetData>
    <row r="1" spans="1:9" ht="15.75">
      <c r="A1" s="753" t="s">
        <v>140</v>
      </c>
      <c r="B1" s="753"/>
      <c r="C1" s="753"/>
      <c r="D1" s="753"/>
      <c r="E1" s="753"/>
      <c r="F1" s="753"/>
      <c r="G1" s="753"/>
      <c r="H1" s="753"/>
      <c r="I1" s="147"/>
    </row>
    <row r="2" spans="1:13" ht="47.25">
      <c r="A2" s="149"/>
      <c r="B2" s="149"/>
      <c r="C2" s="149"/>
      <c r="D2" s="151" t="s">
        <v>144</v>
      </c>
      <c r="E2" s="150"/>
      <c r="F2" s="151" t="s">
        <v>141</v>
      </c>
      <c r="G2" s="151" t="s">
        <v>143</v>
      </c>
      <c r="H2" s="151" t="s">
        <v>145</v>
      </c>
      <c r="I2" s="151" t="s">
        <v>141</v>
      </c>
      <c r="J2" s="151" t="s">
        <v>142</v>
      </c>
      <c r="K2" s="156"/>
      <c r="L2" s="156"/>
      <c r="M2" s="156"/>
    </row>
    <row r="3" spans="6:7" ht="15.75">
      <c r="F3" s="93"/>
      <c r="G3" s="93"/>
    </row>
    <row r="4" spans="1:12" ht="15.75">
      <c r="A4" t="s">
        <v>12</v>
      </c>
      <c r="D4" s="146">
        <v>4762878.4</v>
      </c>
      <c r="E4" s="155">
        <v>0.2</v>
      </c>
      <c r="F4" s="146">
        <f aca="true" t="shared" si="0" ref="F4:F15">D4*E4</f>
        <v>952575.6800000002</v>
      </c>
      <c r="G4" s="146">
        <f aca="true" t="shared" si="1" ref="G4:G15">D4-F4</f>
        <v>3810302.72</v>
      </c>
      <c r="H4" s="146">
        <v>0</v>
      </c>
      <c r="I4" s="146">
        <f>G4*E4</f>
        <v>762060.5440000001</v>
      </c>
      <c r="J4" s="146">
        <f>G4-I4</f>
        <v>3048242.176</v>
      </c>
      <c r="K4" s="146"/>
      <c r="L4" s="146"/>
    </row>
    <row r="5" spans="1:12" ht="15.75">
      <c r="A5" t="s">
        <v>13</v>
      </c>
      <c r="D5" s="146">
        <v>29570518.4</v>
      </c>
      <c r="E5" s="155">
        <v>0.2</v>
      </c>
      <c r="F5" s="146">
        <f t="shared" si="0"/>
        <v>5914103.68</v>
      </c>
      <c r="G5" s="146">
        <f t="shared" si="1"/>
        <v>23656414.72</v>
      </c>
      <c r="H5" s="146">
        <v>0</v>
      </c>
      <c r="I5" s="146">
        <f aca="true" t="shared" si="2" ref="I5:I15">G5*E5</f>
        <v>4731282.944</v>
      </c>
      <c r="J5" s="146">
        <f aca="true" t="shared" si="3" ref="J5:J15">G5-I5</f>
        <v>18925131.776</v>
      </c>
      <c r="K5" s="146"/>
      <c r="L5" s="146"/>
    </row>
    <row r="6" spans="1:12" ht="15.75">
      <c r="A6" t="s">
        <v>131</v>
      </c>
      <c r="D6" s="146">
        <v>8196948</v>
      </c>
      <c r="E6" s="155">
        <v>0.1</v>
      </c>
      <c r="F6" s="146">
        <f t="shared" si="0"/>
        <v>819694.8</v>
      </c>
      <c r="G6" s="146">
        <f t="shared" si="1"/>
        <v>7377253.2</v>
      </c>
      <c r="H6" s="146">
        <v>0</v>
      </c>
      <c r="I6" s="146">
        <f t="shared" si="2"/>
        <v>737725.3200000001</v>
      </c>
      <c r="J6" s="146">
        <f t="shared" si="3"/>
        <v>6639527.88</v>
      </c>
      <c r="K6" s="146"/>
      <c r="L6" s="146"/>
    </row>
    <row r="7" spans="1:12" ht="15.75">
      <c r="A7" t="s">
        <v>132</v>
      </c>
      <c r="D7" s="146">
        <v>4367002.5</v>
      </c>
      <c r="E7" s="155">
        <v>0.1</v>
      </c>
      <c r="F7" s="146">
        <f t="shared" si="0"/>
        <v>436700.25</v>
      </c>
      <c r="G7" s="146">
        <f t="shared" si="1"/>
        <v>3930302.25</v>
      </c>
      <c r="H7" s="146"/>
      <c r="I7" s="146">
        <f t="shared" si="2"/>
        <v>393030.22500000003</v>
      </c>
      <c r="J7" s="146">
        <f t="shared" si="3"/>
        <v>3537272.025</v>
      </c>
      <c r="K7" s="146"/>
      <c r="L7" s="146"/>
    </row>
    <row r="8" spans="1:12" ht="15.75">
      <c r="A8" t="s">
        <v>133</v>
      </c>
      <c r="D8" s="146">
        <v>165011.4</v>
      </c>
      <c r="E8" s="155">
        <v>0.1</v>
      </c>
      <c r="F8" s="146">
        <f t="shared" si="0"/>
        <v>16501.14</v>
      </c>
      <c r="G8" s="146">
        <f t="shared" si="1"/>
        <v>148510.26</v>
      </c>
      <c r="H8" s="146">
        <v>0</v>
      </c>
      <c r="I8" s="146">
        <f t="shared" si="2"/>
        <v>14851.026000000002</v>
      </c>
      <c r="J8" s="146">
        <f t="shared" si="3"/>
        <v>133659.234</v>
      </c>
      <c r="K8" s="146"/>
      <c r="L8" s="146"/>
    </row>
    <row r="9" spans="1:12" ht="15.75">
      <c r="A9" t="s">
        <v>134</v>
      </c>
      <c r="D9" s="146">
        <v>350581.5</v>
      </c>
      <c r="E9" s="155">
        <v>0.1</v>
      </c>
      <c r="F9" s="146">
        <f t="shared" si="0"/>
        <v>35058.15</v>
      </c>
      <c r="G9" s="146">
        <f t="shared" si="1"/>
        <v>315523.35</v>
      </c>
      <c r="H9" s="146">
        <v>0</v>
      </c>
      <c r="I9" s="146">
        <f t="shared" si="2"/>
        <v>31552.335</v>
      </c>
      <c r="J9" s="146">
        <f t="shared" si="3"/>
        <v>283971.01499999996</v>
      </c>
      <c r="K9" s="146"/>
      <c r="L9" s="146"/>
    </row>
    <row r="10" spans="1:12" ht="15.75">
      <c r="A10" t="s">
        <v>135</v>
      </c>
      <c r="D10" s="146">
        <v>2488294.8</v>
      </c>
      <c r="E10" s="155">
        <v>0.1</v>
      </c>
      <c r="F10" s="146">
        <f t="shared" si="0"/>
        <v>248829.47999999998</v>
      </c>
      <c r="G10" s="146">
        <f t="shared" si="1"/>
        <v>2239465.32</v>
      </c>
      <c r="H10" s="146">
        <v>0</v>
      </c>
      <c r="I10" s="146">
        <f t="shared" si="2"/>
        <v>223946.532</v>
      </c>
      <c r="J10" s="146">
        <f t="shared" si="3"/>
        <v>2015518.7879999997</v>
      </c>
      <c r="K10" s="146"/>
      <c r="L10" s="146"/>
    </row>
    <row r="11" spans="1:12" ht="15.75">
      <c r="A11" t="s">
        <v>136</v>
      </c>
      <c r="D11" s="146">
        <v>352866.6</v>
      </c>
      <c r="E11" s="155">
        <v>0.1</v>
      </c>
      <c r="F11" s="146">
        <f t="shared" si="0"/>
        <v>35286.659999999996</v>
      </c>
      <c r="G11" s="146">
        <f t="shared" si="1"/>
        <v>317579.94</v>
      </c>
      <c r="H11" s="146"/>
      <c r="I11" s="146">
        <f t="shared" si="2"/>
        <v>31757.994000000002</v>
      </c>
      <c r="J11" s="146">
        <f t="shared" si="3"/>
        <v>285821.946</v>
      </c>
      <c r="K11" s="146"/>
      <c r="L11" s="146"/>
    </row>
    <row r="12" spans="1:12" ht="15.75">
      <c r="A12" t="s">
        <v>137</v>
      </c>
      <c r="D12" s="146">
        <v>275775.2</v>
      </c>
      <c r="E12" s="155">
        <v>0.2</v>
      </c>
      <c r="F12" s="146">
        <f t="shared" si="0"/>
        <v>55155.04000000001</v>
      </c>
      <c r="G12" s="146">
        <f t="shared" si="1"/>
        <v>220620.16</v>
      </c>
      <c r="H12" s="146">
        <v>0</v>
      </c>
      <c r="I12" s="146">
        <f t="shared" si="2"/>
        <v>44124.03200000001</v>
      </c>
      <c r="J12" s="146">
        <f t="shared" si="3"/>
        <v>176496.128</v>
      </c>
      <c r="K12" s="146"/>
      <c r="L12" s="146"/>
    </row>
    <row r="13" spans="1:12" ht="15.75">
      <c r="A13" t="s">
        <v>138</v>
      </c>
      <c r="D13" s="146">
        <v>517970.7</v>
      </c>
      <c r="E13" s="155">
        <v>0.1</v>
      </c>
      <c r="F13" s="146">
        <f t="shared" si="0"/>
        <v>51797.07000000001</v>
      </c>
      <c r="G13" s="146">
        <f t="shared" si="1"/>
        <v>466173.63</v>
      </c>
      <c r="H13" s="146">
        <v>0</v>
      </c>
      <c r="I13" s="146">
        <f t="shared" si="2"/>
        <v>46617.363000000005</v>
      </c>
      <c r="J13" s="146">
        <f t="shared" si="3"/>
        <v>419556.267</v>
      </c>
      <c r="K13" s="146"/>
      <c r="L13" s="146"/>
    </row>
    <row r="14" spans="1:12" ht="15.75">
      <c r="A14" t="s">
        <v>32</v>
      </c>
      <c r="D14" s="146">
        <v>247471.2</v>
      </c>
      <c r="E14" s="155">
        <v>0.1</v>
      </c>
      <c r="F14" s="146">
        <f t="shared" si="0"/>
        <v>24747.120000000003</v>
      </c>
      <c r="G14" s="146">
        <f t="shared" si="1"/>
        <v>222724.08000000002</v>
      </c>
      <c r="H14" s="146"/>
      <c r="I14" s="146">
        <f t="shared" si="2"/>
        <v>22272.408000000003</v>
      </c>
      <c r="J14" s="146">
        <f t="shared" si="3"/>
        <v>200451.67200000002</v>
      </c>
      <c r="K14" s="146"/>
      <c r="L14" s="146"/>
    </row>
    <row r="15" spans="1:12" ht="15.75">
      <c r="A15" t="s">
        <v>139</v>
      </c>
      <c r="D15" s="146">
        <v>125088.3</v>
      </c>
      <c r="E15" s="155">
        <v>0.1</v>
      </c>
      <c r="F15" s="146">
        <f t="shared" si="0"/>
        <v>12508.830000000002</v>
      </c>
      <c r="G15" s="146">
        <f t="shared" si="1"/>
        <v>112579.47</v>
      </c>
      <c r="H15" s="146">
        <v>0</v>
      </c>
      <c r="I15" s="146">
        <f t="shared" si="2"/>
        <v>11257.947</v>
      </c>
      <c r="J15" s="146">
        <f t="shared" si="3"/>
        <v>101321.523</v>
      </c>
      <c r="K15" s="146"/>
      <c r="L15" s="146"/>
    </row>
    <row r="16" spans="1:11" ht="15.75">
      <c r="A16" s="753" t="s">
        <v>86</v>
      </c>
      <c r="B16" s="753"/>
      <c r="C16" s="753"/>
      <c r="D16" s="154">
        <f>SUM(D4:D15)</f>
        <v>51420407</v>
      </c>
      <c r="E16" s="148"/>
      <c r="F16" s="154">
        <f>SUM(F4:F15)</f>
        <v>8602957.899999999</v>
      </c>
      <c r="G16" s="154">
        <f>SUM(G4:G15)</f>
        <v>42817449.099999994</v>
      </c>
      <c r="I16" s="154">
        <f>SUM(I4:I15)</f>
        <v>7050478.669999998</v>
      </c>
      <c r="J16" s="154">
        <f>SUM(J4:J15)</f>
        <v>35766970.43</v>
      </c>
      <c r="K16" s="154">
        <f>SUM(K4:K15)</f>
        <v>0</v>
      </c>
    </row>
    <row r="17" spans="6:7" ht="15.75">
      <c r="F17" s="93"/>
      <c r="G17" s="93"/>
    </row>
    <row r="18" spans="6:7" ht="15.75">
      <c r="F18" s="93"/>
      <c r="G18" s="93"/>
    </row>
    <row r="19" spans="4:9" ht="15.75">
      <c r="D19" s="146"/>
      <c r="E19" s="146"/>
      <c r="F19" s="146"/>
      <c r="G19" s="146"/>
      <c r="H19" s="146"/>
      <c r="I19" s="146"/>
    </row>
  </sheetData>
  <sheetProtection/>
  <mergeCells count="2">
    <mergeCell ref="A1:H1"/>
    <mergeCell ref="A16:C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T326"/>
  <sheetViews>
    <sheetView view="pageBreakPreview" zoomScaleSheetLayoutView="100" zoomScalePageLayoutView="0" workbookViewId="0" topLeftCell="A279">
      <selection activeCell="G278" activeCellId="1" sqref="L134 G278"/>
    </sheetView>
  </sheetViews>
  <sheetFormatPr defaultColWidth="9.00390625" defaultRowHeight="15.75"/>
  <cols>
    <col min="1" max="1" width="7.50390625" style="88" bestFit="1" customWidth="1"/>
    <col min="2" max="2" width="1.00390625" style="88" customWidth="1"/>
    <col min="3" max="3" width="40.00390625" style="88" customWidth="1"/>
    <col min="4" max="4" width="0.74609375" style="88" customWidth="1"/>
    <col min="5" max="5" width="12.125" style="88" customWidth="1"/>
    <col min="6" max="6" width="1.00390625" style="88" customWidth="1"/>
    <col min="7" max="7" width="13.625" style="88" bestFit="1" customWidth="1"/>
    <col min="8" max="8" width="0.875" style="88" customWidth="1"/>
    <col min="9" max="9" width="10.00390625" style="88" customWidth="1"/>
    <col min="10" max="10" width="1.00390625" style="88" customWidth="1"/>
    <col min="11" max="11" width="15.125" style="88" bestFit="1" customWidth="1"/>
    <col min="12" max="12" width="17.875" style="88" customWidth="1"/>
    <col min="13" max="13" width="14.75390625" style="88" bestFit="1" customWidth="1"/>
    <col min="14" max="16384" width="9.00390625" style="88" customWidth="1"/>
  </cols>
  <sheetData>
    <row r="1" ht="15.75" hidden="1"/>
    <row r="2" spans="1:11" ht="15.75" hidden="1">
      <c r="A2" s="87"/>
      <c r="B2" s="87"/>
      <c r="C2" s="87"/>
      <c r="D2" s="87"/>
      <c r="E2" s="300"/>
      <c r="F2" s="300"/>
      <c r="G2" s="300"/>
      <c r="H2" s="300"/>
      <c r="I2" s="300"/>
      <c r="J2" s="300"/>
      <c r="K2" s="300"/>
    </row>
    <row r="3" spans="1:11" ht="15.75">
      <c r="A3" s="754" t="s">
        <v>310</v>
      </c>
      <c r="B3" s="182"/>
      <c r="C3" s="754" t="s">
        <v>311</v>
      </c>
      <c r="D3" s="182"/>
      <c r="E3" s="637" t="s">
        <v>279</v>
      </c>
      <c r="F3" s="638"/>
      <c r="G3" s="638"/>
      <c r="H3" s="755"/>
      <c r="I3" s="638"/>
      <c r="J3" s="638"/>
      <c r="K3" s="639"/>
    </row>
    <row r="4" spans="1:11" ht="15.75">
      <c r="A4" s="754"/>
      <c r="B4" s="182"/>
      <c r="C4" s="754"/>
      <c r="D4" s="234"/>
      <c r="E4" s="756">
        <v>45107</v>
      </c>
      <c r="F4" s="756"/>
      <c r="G4" s="756"/>
      <c r="H4" s="182"/>
      <c r="I4" s="756">
        <v>44742</v>
      </c>
      <c r="J4" s="756"/>
      <c r="K4" s="756"/>
    </row>
    <row r="5" spans="1:11" ht="15.75">
      <c r="A5" s="754"/>
      <c r="B5" s="182"/>
      <c r="C5" s="754"/>
      <c r="D5" s="234"/>
      <c r="E5" s="627" t="s">
        <v>237</v>
      </c>
      <c r="F5" s="30"/>
      <c r="G5" s="180" t="s">
        <v>288</v>
      </c>
      <c r="H5" s="30"/>
      <c r="I5" s="180" t="s">
        <v>237</v>
      </c>
      <c r="J5" s="30"/>
      <c r="K5" s="180" t="s">
        <v>288</v>
      </c>
    </row>
    <row r="6" spans="1:11" ht="11.25" customHeight="1">
      <c r="A6" s="202"/>
      <c r="B6" s="182"/>
      <c r="C6" s="202"/>
      <c r="D6" s="234"/>
      <c r="E6" s="220"/>
      <c r="F6" s="183"/>
      <c r="G6" s="182"/>
      <c r="H6" s="183"/>
      <c r="I6" s="182"/>
      <c r="J6" s="183"/>
      <c r="K6" s="182"/>
    </row>
    <row r="7" spans="1:11" ht="15.75">
      <c r="A7" s="486">
        <v>19</v>
      </c>
      <c r="B7" s="486"/>
      <c r="C7" s="123" t="str">
        <f>"Revenue (Net sales) : Tk. "&amp;FIXED(G15,0)</f>
        <v>Revenue (Net sales) : Tk. 219,473,469</v>
      </c>
      <c r="D7" s="123"/>
      <c r="E7" s="183"/>
      <c r="F7" s="183"/>
      <c r="G7" s="183"/>
      <c r="H7" s="183"/>
      <c r="I7" s="183"/>
      <c r="J7" s="183"/>
      <c r="K7" s="183"/>
    </row>
    <row r="8" spans="1:11" ht="15.75" hidden="1">
      <c r="A8" s="486"/>
      <c r="B8" s="486"/>
      <c r="C8" s="123"/>
      <c r="D8" s="123"/>
      <c r="E8" s="183"/>
      <c r="F8" s="183"/>
      <c r="G8" s="183"/>
      <c r="H8" s="183"/>
      <c r="I8" s="183"/>
      <c r="J8" s="183"/>
      <c r="K8" s="183"/>
    </row>
    <row r="9" spans="1:11" ht="7.5" customHeight="1" hidden="1">
      <c r="A9" s="486"/>
      <c r="B9" s="486"/>
      <c r="C9" s="162"/>
      <c r="D9" s="162"/>
      <c r="E9" s="182"/>
      <c r="F9" s="182"/>
      <c r="G9" s="182"/>
      <c r="H9" s="182"/>
      <c r="I9" s="182"/>
      <c r="J9" s="182"/>
      <c r="K9" s="182"/>
    </row>
    <row r="10" spans="1:11" ht="15.75">
      <c r="A10" s="486"/>
      <c r="B10" s="486"/>
      <c r="C10" s="680" t="s">
        <v>276</v>
      </c>
      <c r="D10" s="680"/>
      <c r="E10" s="680"/>
      <c r="F10" s="680"/>
      <c r="G10" s="680"/>
      <c r="H10" s="680"/>
      <c r="I10" s="182"/>
      <c r="J10" s="182"/>
      <c r="K10" s="182"/>
    </row>
    <row r="11" spans="1:11" ht="15.75">
      <c r="A11" s="183"/>
      <c r="B11" s="183"/>
      <c r="C11" s="182" t="s">
        <v>198</v>
      </c>
      <c r="D11" s="182"/>
      <c r="E11" s="182"/>
      <c r="F11" s="182">
        <v>58817600</v>
      </c>
      <c r="G11" s="191">
        <v>190972281</v>
      </c>
      <c r="H11" s="487">
        <v>0</v>
      </c>
      <c r="I11" s="488"/>
      <c r="J11" s="487"/>
      <c r="K11" s="191">
        <v>58817600</v>
      </c>
    </row>
    <row r="12" spans="1:11" ht="15.75">
      <c r="A12" s="183"/>
      <c r="B12" s="183"/>
      <c r="C12" s="183" t="s">
        <v>199</v>
      </c>
      <c r="D12" s="183"/>
      <c r="E12" s="487"/>
      <c r="F12" s="182">
        <v>7750000</v>
      </c>
      <c r="G12" s="191">
        <v>26450050</v>
      </c>
      <c r="H12" s="487">
        <v>0</v>
      </c>
      <c r="I12" s="487"/>
      <c r="J12" s="487"/>
      <c r="K12" s="191">
        <v>7750000</v>
      </c>
    </row>
    <row r="13" spans="1:11" ht="15.75">
      <c r="A13" s="183"/>
      <c r="B13" s="183"/>
      <c r="C13" s="183" t="s">
        <v>338</v>
      </c>
      <c r="D13" s="183"/>
      <c r="E13" s="487"/>
      <c r="F13" s="182"/>
      <c r="G13" s="191">
        <v>1578658</v>
      </c>
      <c r="H13" s="487"/>
      <c r="I13" s="487"/>
      <c r="J13" s="487"/>
      <c r="K13" s="191">
        <v>0</v>
      </c>
    </row>
    <row r="14" spans="1:11" ht="15.75">
      <c r="A14" s="183"/>
      <c r="B14" s="183"/>
      <c r="C14" s="183" t="s">
        <v>339</v>
      </c>
      <c r="D14" s="183"/>
      <c r="E14" s="487"/>
      <c r="F14" s="182"/>
      <c r="G14" s="191">
        <v>472480</v>
      </c>
      <c r="H14" s="487"/>
      <c r="I14" s="487"/>
      <c r="J14" s="487"/>
      <c r="K14" s="191">
        <v>0</v>
      </c>
    </row>
    <row r="15" spans="1:11" ht="16.5" thickBot="1">
      <c r="A15" s="183"/>
      <c r="B15" s="183"/>
      <c r="C15" s="183" t="s">
        <v>468</v>
      </c>
      <c r="D15" s="183"/>
      <c r="E15" s="487"/>
      <c r="F15" s="183"/>
      <c r="G15" s="491">
        <f>SUM(G11:G14)</f>
        <v>219473469</v>
      </c>
      <c r="H15" s="183"/>
      <c r="I15" s="487"/>
      <c r="J15" s="182"/>
      <c r="K15" s="217">
        <f>SUM(K11:K14)</f>
        <v>66567600</v>
      </c>
    </row>
    <row r="16" spans="1:11" ht="16.5" thickTop="1">
      <c r="A16" s="183"/>
      <c r="B16" s="183"/>
      <c r="C16" s="183"/>
      <c r="D16" s="183"/>
      <c r="E16" s="182"/>
      <c r="F16" s="182"/>
      <c r="G16" s="259"/>
      <c r="H16" s="182"/>
      <c r="I16" s="182"/>
      <c r="J16" s="182"/>
      <c r="K16" s="259"/>
    </row>
    <row r="17" spans="1:11" ht="15.75">
      <c r="A17" s="486">
        <v>20</v>
      </c>
      <c r="B17" s="486"/>
      <c r="C17" s="486" t="str">
        <f>"Cost of  gods sold : Tk. "&amp;FIXED(G21,0)</f>
        <v>Cost of  gods sold : Tk. 183,965,884</v>
      </c>
      <c r="D17" s="486"/>
      <c r="E17" s="183"/>
      <c r="F17" s="183"/>
      <c r="G17" s="183"/>
      <c r="H17" s="183"/>
      <c r="I17" s="183"/>
      <c r="J17" s="183"/>
      <c r="K17" s="183"/>
    </row>
    <row r="18" spans="1:11" ht="12.75" customHeight="1">
      <c r="A18" s="486"/>
      <c r="B18" s="486"/>
      <c r="C18" s="680" t="s">
        <v>276</v>
      </c>
      <c r="D18" s="680"/>
      <c r="E18" s="680"/>
      <c r="F18" s="680"/>
      <c r="G18" s="680"/>
      <c r="H18" s="680"/>
      <c r="I18" s="183"/>
      <c r="J18" s="183"/>
      <c r="K18" s="183"/>
    </row>
    <row r="19" spans="1:12" ht="15.75">
      <c r="A19" s="492"/>
      <c r="B19" s="492"/>
      <c r="C19" s="183" t="s">
        <v>351</v>
      </c>
      <c r="D19" s="486"/>
      <c r="E19" s="30"/>
      <c r="F19" s="30"/>
      <c r="G19" s="192">
        <f>G32</f>
        <v>182028421</v>
      </c>
      <c r="H19" s="182"/>
      <c r="I19" s="182"/>
      <c r="J19" s="182"/>
      <c r="K19" s="191">
        <f>K32</f>
        <v>56790160</v>
      </c>
      <c r="L19" s="87"/>
    </row>
    <row r="20" spans="1:12" ht="15.75">
      <c r="A20" s="183"/>
      <c r="B20" s="183"/>
      <c r="C20" s="183" t="s">
        <v>352</v>
      </c>
      <c r="D20" s="183"/>
      <c r="E20" s="183"/>
      <c r="F20" s="183"/>
      <c r="G20" s="495">
        <f>G79</f>
        <v>1937463</v>
      </c>
      <c r="H20" s="182"/>
      <c r="I20" s="182"/>
      <c r="J20" s="182"/>
      <c r="K20" s="546">
        <f>K79</f>
        <v>0</v>
      </c>
      <c r="L20" s="87"/>
    </row>
    <row r="21" spans="1:12" ht="16.5" thickBot="1">
      <c r="A21" s="183"/>
      <c r="B21" s="183"/>
      <c r="C21" s="183"/>
      <c r="D21" s="183"/>
      <c r="E21" s="183"/>
      <c r="F21" s="183"/>
      <c r="G21" s="491">
        <f>SUM(G19:G20)</f>
        <v>183965884</v>
      </c>
      <c r="H21" s="182"/>
      <c r="I21" s="182"/>
      <c r="J21" s="182"/>
      <c r="K21" s="491">
        <f>SUM(K19:K20)</f>
        <v>56790160</v>
      </c>
      <c r="L21" s="87"/>
    </row>
    <row r="22" spans="1:12" ht="16.5" thickTop="1">
      <c r="A22" s="183"/>
      <c r="B22" s="183"/>
      <c r="C22" s="183"/>
      <c r="D22" s="183"/>
      <c r="E22" s="183"/>
      <c r="F22" s="183"/>
      <c r="G22" s="182"/>
      <c r="H22" s="182"/>
      <c r="I22" s="182"/>
      <c r="J22" s="182"/>
      <c r="K22" s="182"/>
      <c r="L22" s="87"/>
    </row>
    <row r="23" spans="1:11" ht="15.75">
      <c r="A23" s="30">
        <v>20.01</v>
      </c>
      <c r="B23" s="30"/>
      <c r="C23" s="30" t="str">
        <f>"Cost of Cashew Nuts sold  : Tk. "&amp;FIXED(G32,0)</f>
        <v>Cost of Cashew Nuts sold  : Tk. 182,028,421</v>
      </c>
      <c r="D23" s="30"/>
      <c r="E23" s="183"/>
      <c r="F23" s="183"/>
      <c r="G23" s="183"/>
      <c r="H23" s="183"/>
      <c r="I23" s="183"/>
      <c r="J23" s="183"/>
      <c r="K23" s="193"/>
    </row>
    <row r="24" spans="1:11" ht="15.75">
      <c r="A24" s="30"/>
      <c r="B24" s="30"/>
      <c r="C24" s="680" t="s">
        <v>276</v>
      </c>
      <c r="D24" s="680"/>
      <c r="E24" s="680"/>
      <c r="F24" s="680"/>
      <c r="G24" s="680"/>
      <c r="H24" s="680"/>
      <c r="I24" s="182"/>
      <c r="J24" s="183"/>
      <c r="K24" s="193"/>
    </row>
    <row r="25" spans="1:11" ht="15.75">
      <c r="A25" s="183"/>
      <c r="B25" s="183"/>
      <c r="C25" s="183" t="s">
        <v>353</v>
      </c>
      <c r="D25" s="183"/>
      <c r="E25" s="182">
        <v>1248.11</v>
      </c>
      <c r="F25" s="182"/>
      <c r="G25" s="192">
        <f>G40</f>
        <v>171580515</v>
      </c>
      <c r="H25" s="182"/>
      <c r="I25" s="497">
        <f>I40</f>
        <v>424</v>
      </c>
      <c r="J25" s="182"/>
      <c r="K25" s="191">
        <f>K40</f>
        <v>55120000</v>
      </c>
    </row>
    <row r="26" spans="1:11" ht="15.75">
      <c r="A26" s="183"/>
      <c r="B26" s="183"/>
      <c r="C26" s="183" t="s">
        <v>200</v>
      </c>
      <c r="D26" s="183"/>
      <c r="E26" s="182"/>
      <c r="F26" s="182"/>
      <c r="G26" s="191">
        <v>7014055</v>
      </c>
      <c r="H26" s="182"/>
      <c r="I26" s="182"/>
      <c r="J26" s="182"/>
      <c r="K26" s="191">
        <v>382030</v>
      </c>
    </row>
    <row r="27" spans="1:11" ht="15.75">
      <c r="A27" s="183"/>
      <c r="B27" s="183"/>
      <c r="C27" s="183" t="s">
        <v>357</v>
      </c>
      <c r="D27" s="183"/>
      <c r="E27" s="494"/>
      <c r="F27" s="182"/>
      <c r="G27" s="495">
        <f>G54</f>
        <v>5942961</v>
      </c>
      <c r="H27" s="182"/>
      <c r="I27" s="494"/>
      <c r="J27" s="182"/>
      <c r="K27" s="490">
        <f>K54</f>
        <v>1909645</v>
      </c>
    </row>
    <row r="28" spans="1:13" ht="15.75">
      <c r="A28" s="183"/>
      <c r="B28" s="183"/>
      <c r="C28" s="183" t="s">
        <v>209</v>
      </c>
      <c r="D28" s="183"/>
      <c r="E28" s="182">
        <v>255.09</v>
      </c>
      <c r="F28" s="182"/>
      <c r="G28" s="192">
        <f>SUM(G25:G27)</f>
        <v>184537531</v>
      </c>
      <c r="H28" s="182"/>
      <c r="I28" s="487">
        <v>91.45</v>
      </c>
      <c r="J28" s="182"/>
      <c r="K28" s="500">
        <f>SUM(K25:K27)</f>
        <v>57411675</v>
      </c>
      <c r="M28" s="496"/>
    </row>
    <row r="29" spans="1:13" ht="15.75">
      <c r="A29" s="183"/>
      <c r="B29" s="183"/>
      <c r="C29" s="183" t="s">
        <v>340</v>
      </c>
      <c r="D29" s="183"/>
      <c r="E29" s="494">
        <v>0.99</v>
      </c>
      <c r="F29" s="182"/>
      <c r="G29" s="495">
        <v>621515</v>
      </c>
      <c r="H29" s="182"/>
      <c r="I29" s="489">
        <v>0</v>
      </c>
      <c r="J29" s="182"/>
      <c r="K29" s="508">
        <v>0</v>
      </c>
      <c r="M29" s="496"/>
    </row>
    <row r="30" spans="1:13" ht="15.75">
      <c r="A30" s="183"/>
      <c r="B30" s="183"/>
      <c r="C30" s="183" t="s">
        <v>341</v>
      </c>
      <c r="D30" s="183"/>
      <c r="E30" s="182">
        <f>SUM(E28:E29)</f>
        <v>256.08</v>
      </c>
      <c r="F30" s="182"/>
      <c r="G30" s="192">
        <f>SUM(G28:G29)</f>
        <v>185159046</v>
      </c>
      <c r="H30" s="182"/>
      <c r="I30" s="487">
        <f>SUM(I28:I29)</f>
        <v>91.45</v>
      </c>
      <c r="J30" s="182"/>
      <c r="K30" s="500">
        <f>SUM(K28:K29)</f>
        <v>57411675</v>
      </c>
      <c r="M30" s="496"/>
    </row>
    <row r="31" spans="1:13" ht="15.75">
      <c r="A31" s="183"/>
      <c r="B31" s="183"/>
      <c r="C31" s="183" t="s">
        <v>342</v>
      </c>
      <c r="D31" s="183"/>
      <c r="E31" s="494">
        <v>4.49</v>
      </c>
      <c r="F31" s="182"/>
      <c r="G31" s="495">
        <v>3130625</v>
      </c>
      <c r="H31" s="182"/>
      <c r="I31" s="489">
        <v>0.99</v>
      </c>
      <c r="J31" s="182"/>
      <c r="K31" s="508">
        <v>621515</v>
      </c>
      <c r="M31" s="496"/>
    </row>
    <row r="32" spans="1:12" ht="16.5" thickBot="1">
      <c r="A32" s="183"/>
      <c r="B32" s="183"/>
      <c r="C32" s="30" t="s">
        <v>210</v>
      </c>
      <c r="D32" s="30"/>
      <c r="E32" s="605">
        <f>E30-E31</f>
        <v>251.58999999999997</v>
      </c>
      <c r="F32" s="234"/>
      <c r="G32" s="491">
        <f>G30-G31</f>
        <v>182028421</v>
      </c>
      <c r="H32" s="234"/>
      <c r="I32" s="606">
        <f>I30-I31</f>
        <v>90.46000000000001</v>
      </c>
      <c r="J32" s="234"/>
      <c r="K32" s="607">
        <f>K30-K31</f>
        <v>56790160</v>
      </c>
      <c r="L32" s="87"/>
    </row>
    <row r="33" spans="1:12" ht="16.5" thickTop="1">
      <c r="A33" s="183"/>
      <c r="B33" s="183"/>
      <c r="C33" s="183"/>
      <c r="D33" s="183"/>
      <c r="E33" s="182"/>
      <c r="F33" s="182"/>
      <c r="G33" s="182"/>
      <c r="H33" s="182"/>
      <c r="I33" s="182"/>
      <c r="J33" s="182"/>
      <c r="K33" s="182"/>
      <c r="L33" s="87"/>
    </row>
    <row r="34" spans="1:11" ht="15.75">
      <c r="A34" s="30">
        <v>20.02</v>
      </c>
      <c r="B34" s="30"/>
      <c r="C34" s="30" t="str">
        <f>"Raw maerials consumed : Tk. "&amp;FIXED(G40,0)</f>
        <v>Raw maerials consumed : Tk. 171,580,515</v>
      </c>
      <c r="D34" s="30"/>
      <c r="E34" s="183"/>
      <c r="F34" s="183"/>
      <c r="G34" s="183"/>
      <c r="H34" s="183"/>
      <c r="I34" s="183"/>
      <c r="J34" s="183"/>
      <c r="K34" s="183"/>
    </row>
    <row r="35" spans="1:11" ht="15.75">
      <c r="A35" s="30"/>
      <c r="B35" s="30"/>
      <c r="C35" s="680" t="s">
        <v>276</v>
      </c>
      <c r="D35" s="680"/>
      <c r="E35" s="680"/>
      <c r="F35" s="680"/>
      <c r="G35" s="680"/>
      <c r="H35" s="680"/>
      <c r="I35" s="182"/>
      <c r="J35" s="182"/>
      <c r="K35" s="182"/>
    </row>
    <row r="36" spans="1:11" ht="15.75">
      <c r="A36" s="183"/>
      <c r="B36" s="183"/>
      <c r="C36" s="183" t="s">
        <v>201</v>
      </c>
      <c r="D36" s="183"/>
      <c r="E36" s="487">
        <v>13.76</v>
      </c>
      <c r="F36" s="182"/>
      <c r="G36" s="191">
        <f>K39</f>
        <v>1788150</v>
      </c>
      <c r="H36" s="182"/>
      <c r="I36" s="487">
        <v>0</v>
      </c>
      <c r="J36" s="487"/>
      <c r="K36" s="487">
        <v>0</v>
      </c>
    </row>
    <row r="37" spans="1:11" ht="15.75">
      <c r="A37" s="183"/>
      <c r="B37" s="183"/>
      <c r="C37" s="183" t="s">
        <v>202</v>
      </c>
      <c r="D37" s="183"/>
      <c r="E37" s="489">
        <v>1734.76</v>
      </c>
      <c r="F37" s="182"/>
      <c r="G37" s="490">
        <v>229326337</v>
      </c>
      <c r="H37" s="182"/>
      <c r="I37" s="489">
        <v>437.755</v>
      </c>
      <c r="J37" s="487"/>
      <c r="K37" s="490">
        <v>56908150</v>
      </c>
    </row>
    <row r="38" spans="1:11" ht="15.75">
      <c r="A38" s="183"/>
      <c r="B38" s="183"/>
      <c r="C38" s="183"/>
      <c r="D38" s="183"/>
      <c r="E38" s="497">
        <f>SUM(E36:E37)</f>
        <v>1748.52</v>
      </c>
      <c r="F38" s="182"/>
      <c r="G38" s="192">
        <f>SUM(G36:G37)</f>
        <v>231114487</v>
      </c>
      <c r="H38" s="182"/>
      <c r="I38" s="263">
        <f>SUM(I36:I37)</f>
        <v>437.755</v>
      </c>
      <c r="J38" s="487"/>
      <c r="K38" s="176">
        <f>SUM(K36:K37)</f>
        <v>56908150</v>
      </c>
    </row>
    <row r="39" spans="1:11" ht="15.75">
      <c r="A39" s="183"/>
      <c r="B39" s="183"/>
      <c r="C39" s="183" t="s">
        <v>203</v>
      </c>
      <c r="D39" s="183"/>
      <c r="E39" s="494">
        <v>450.41</v>
      </c>
      <c r="F39" s="182"/>
      <c r="G39" s="490">
        <v>59533972</v>
      </c>
      <c r="H39" s="182"/>
      <c r="I39" s="489">
        <v>13.755</v>
      </c>
      <c r="J39" s="487"/>
      <c r="K39" s="490">
        <v>1788150</v>
      </c>
    </row>
    <row r="40" spans="1:11" ht="16.5" thickBot="1">
      <c r="A40" s="30"/>
      <c r="B40" s="30"/>
      <c r="C40" s="30"/>
      <c r="D40" s="30"/>
      <c r="E40" s="506">
        <f>E38-E39</f>
        <v>1298.11</v>
      </c>
      <c r="F40" s="30"/>
      <c r="G40" s="493">
        <f>G38-G39</f>
        <v>171580515</v>
      </c>
      <c r="H40" s="30"/>
      <c r="I40" s="512">
        <f>I38-I39</f>
        <v>424</v>
      </c>
      <c r="J40" s="486"/>
      <c r="K40" s="507">
        <f>K38-K39</f>
        <v>55120000</v>
      </c>
    </row>
    <row r="41" spans="1:11" ht="16.5" thickTop="1">
      <c r="A41" s="30"/>
      <c r="B41" s="30"/>
      <c r="C41" s="30"/>
      <c r="D41" s="30"/>
      <c r="E41" s="497"/>
      <c r="F41" s="183"/>
      <c r="G41" s="192"/>
      <c r="H41" s="183"/>
      <c r="I41" s="487"/>
      <c r="J41" s="492"/>
      <c r="K41" s="487"/>
    </row>
    <row r="42" spans="1:11" ht="15.75">
      <c r="A42" s="30">
        <v>20.03</v>
      </c>
      <c r="B42" s="30"/>
      <c r="C42" s="30" t="str">
        <f>"Factyory Overhead Cost- Cashew Nuts: Tk. "&amp;FIXED(G54,0)</f>
        <v>Factyory Overhead Cost- Cashew Nuts: Tk. 5,942,961</v>
      </c>
      <c r="D42" s="30"/>
      <c r="E42" s="183"/>
      <c r="F42" s="183"/>
      <c r="G42" s="183"/>
      <c r="H42" s="183"/>
      <c r="I42" s="183"/>
      <c r="J42" s="183"/>
      <c r="K42" s="183"/>
    </row>
    <row r="43" spans="1:11" ht="15.75">
      <c r="A43" s="30"/>
      <c r="B43" s="30"/>
      <c r="C43" s="680" t="s">
        <v>276</v>
      </c>
      <c r="D43" s="680"/>
      <c r="E43" s="680"/>
      <c r="F43" s="680"/>
      <c r="G43" s="680"/>
      <c r="H43" s="680"/>
      <c r="I43" s="183"/>
      <c r="J43" s="183"/>
      <c r="K43" s="183"/>
    </row>
    <row r="44" spans="1:11" ht="15.75">
      <c r="A44" s="183"/>
      <c r="B44" s="183"/>
      <c r="C44" s="183" t="s">
        <v>359</v>
      </c>
      <c r="D44" s="183"/>
      <c r="E44" s="183"/>
      <c r="F44" s="183"/>
      <c r="G44" s="191">
        <v>565556</v>
      </c>
      <c r="H44" s="182"/>
      <c r="I44" s="487"/>
      <c r="J44" s="487"/>
      <c r="K44" s="191">
        <v>39240</v>
      </c>
    </row>
    <row r="45" spans="1:11" ht="15.75">
      <c r="A45" s="183"/>
      <c r="B45" s="183"/>
      <c r="C45" s="183" t="s">
        <v>358</v>
      </c>
      <c r="D45" s="183"/>
      <c r="E45" s="183"/>
      <c r="F45" s="183"/>
      <c r="G45" s="191">
        <v>331819</v>
      </c>
      <c r="H45" s="182"/>
      <c r="I45" s="487"/>
      <c r="J45" s="487"/>
      <c r="K45" s="191">
        <v>0</v>
      </c>
    </row>
    <row r="46" spans="1:11" ht="15.75">
      <c r="A46" s="183"/>
      <c r="B46" s="183"/>
      <c r="C46" s="183" t="s">
        <v>204</v>
      </c>
      <c r="D46" s="183"/>
      <c r="E46" s="183"/>
      <c r="F46" s="183"/>
      <c r="G46" s="191">
        <v>382500</v>
      </c>
      <c r="H46" s="182"/>
      <c r="I46" s="487"/>
      <c r="J46" s="487"/>
      <c r="K46" s="191">
        <v>394400</v>
      </c>
    </row>
    <row r="47" spans="1:11" ht="15.75">
      <c r="A47" s="183"/>
      <c r="B47" s="183"/>
      <c r="C47" s="183" t="s">
        <v>205</v>
      </c>
      <c r="D47" s="183"/>
      <c r="E47" s="183"/>
      <c r="F47" s="183"/>
      <c r="G47" s="191">
        <v>1497726</v>
      </c>
      <c r="H47" s="182"/>
      <c r="I47" s="487"/>
      <c r="J47" s="487"/>
      <c r="K47" s="191">
        <v>745200</v>
      </c>
    </row>
    <row r="48" spans="1:11" ht="15.75">
      <c r="A48" s="183"/>
      <c r="B48" s="183"/>
      <c r="C48" s="183" t="s">
        <v>206</v>
      </c>
      <c r="D48" s="183"/>
      <c r="E48" s="183"/>
      <c r="F48" s="183"/>
      <c r="G48" s="191">
        <v>408354</v>
      </c>
      <c r="H48" s="182"/>
      <c r="I48" s="487"/>
      <c r="J48" s="487"/>
      <c r="K48" s="191">
        <v>53564</v>
      </c>
    </row>
    <row r="49" spans="1:11" ht="15.75">
      <c r="A49" s="183"/>
      <c r="B49" s="183"/>
      <c r="C49" s="183" t="s">
        <v>207</v>
      </c>
      <c r="D49" s="183"/>
      <c r="E49" s="183"/>
      <c r="F49" s="183"/>
      <c r="G49" s="191">
        <v>25712</v>
      </c>
      <c r="H49" s="182"/>
      <c r="I49" s="487"/>
      <c r="J49" s="487"/>
      <c r="K49" s="191">
        <v>35150</v>
      </c>
    </row>
    <row r="50" spans="1:11" ht="15.75">
      <c r="A50" s="183"/>
      <c r="B50" s="183"/>
      <c r="C50" s="183" t="s">
        <v>361</v>
      </c>
      <c r="D50" s="183"/>
      <c r="E50" s="183"/>
      <c r="F50" s="183"/>
      <c r="G50" s="191">
        <v>217019</v>
      </c>
      <c r="H50" s="182"/>
      <c r="I50" s="487"/>
      <c r="J50" s="487"/>
      <c r="K50" s="191">
        <v>0</v>
      </c>
    </row>
    <row r="51" spans="1:11" ht="15.75">
      <c r="A51" s="183"/>
      <c r="B51" s="183"/>
      <c r="C51" s="183" t="s">
        <v>360</v>
      </c>
      <c r="D51" s="183"/>
      <c r="E51" s="183"/>
      <c r="F51" s="183"/>
      <c r="G51" s="191">
        <v>9810</v>
      </c>
      <c r="H51" s="182"/>
      <c r="I51" s="487"/>
      <c r="J51" s="487"/>
      <c r="K51" s="191">
        <v>0</v>
      </c>
    </row>
    <row r="52" spans="1:11" ht="15.75">
      <c r="A52" s="183"/>
      <c r="B52" s="183"/>
      <c r="C52" s="183" t="s">
        <v>362</v>
      </c>
      <c r="D52" s="183"/>
      <c r="E52" s="183"/>
      <c r="F52" s="183"/>
      <c r="G52" s="191">
        <v>98081</v>
      </c>
      <c r="H52" s="182"/>
      <c r="I52" s="487"/>
      <c r="J52" s="487"/>
      <c r="K52" s="191">
        <v>0</v>
      </c>
    </row>
    <row r="53" spans="1:11" ht="15.75">
      <c r="A53" s="183"/>
      <c r="B53" s="183"/>
      <c r="C53" s="183" t="s">
        <v>208</v>
      </c>
      <c r="D53" s="183"/>
      <c r="E53" s="183"/>
      <c r="F53" s="183"/>
      <c r="G53" s="490">
        <f>PPE!D29</f>
        <v>2406384</v>
      </c>
      <c r="H53" s="182"/>
      <c r="I53" s="487"/>
      <c r="J53" s="487"/>
      <c r="K53" s="490">
        <v>642091</v>
      </c>
    </row>
    <row r="54" spans="1:11" ht="16.5" thickBot="1">
      <c r="A54" s="183"/>
      <c r="B54" s="183"/>
      <c r="C54" s="183"/>
      <c r="D54" s="183"/>
      <c r="E54" s="183"/>
      <c r="F54" s="183"/>
      <c r="G54" s="493">
        <f>SUM(G44:G53)</f>
        <v>5942961</v>
      </c>
      <c r="H54" s="182"/>
      <c r="I54" s="488"/>
      <c r="J54" s="487"/>
      <c r="K54" s="539">
        <f>SUM(K44:K53)</f>
        <v>1909645</v>
      </c>
    </row>
    <row r="55" spans="1:11" ht="16.5" thickTop="1">
      <c r="A55" s="183"/>
      <c r="B55" s="183"/>
      <c r="C55" s="183"/>
      <c r="D55" s="183"/>
      <c r="E55" s="183"/>
      <c r="F55" s="183"/>
      <c r="G55" s="259"/>
      <c r="H55" s="182"/>
      <c r="I55" s="488"/>
      <c r="J55" s="487"/>
      <c r="K55" s="549"/>
    </row>
    <row r="56" spans="1:11" ht="15.75">
      <c r="A56" s="183"/>
      <c r="B56" s="183"/>
      <c r="C56" s="183"/>
      <c r="D56" s="183"/>
      <c r="E56" s="183"/>
      <c r="F56" s="183"/>
      <c r="G56" s="259"/>
      <c r="H56" s="182"/>
      <c r="I56" s="488"/>
      <c r="J56" s="487"/>
      <c r="K56" s="549"/>
    </row>
    <row r="57" spans="1:11" ht="15.75">
      <c r="A57" s="183"/>
      <c r="B57" s="183"/>
      <c r="C57" s="183"/>
      <c r="D57" s="183"/>
      <c r="E57" s="183"/>
      <c r="F57" s="183"/>
      <c r="G57" s="259"/>
      <c r="H57" s="182"/>
      <c r="I57" s="488"/>
      <c r="J57" s="487"/>
      <c r="K57" s="549"/>
    </row>
    <row r="58" spans="1:11" ht="15.75">
      <c r="A58" s="183"/>
      <c r="B58" s="183"/>
      <c r="C58" s="183"/>
      <c r="D58" s="183"/>
      <c r="E58" s="183"/>
      <c r="F58" s="183"/>
      <c r="G58" s="259"/>
      <c r="H58" s="182"/>
      <c r="I58" s="488"/>
      <c r="J58" s="487"/>
      <c r="K58" s="549"/>
    </row>
    <row r="59" spans="1:11" ht="15.75">
      <c r="A59" s="183"/>
      <c r="B59" s="183"/>
      <c r="C59" s="183"/>
      <c r="D59" s="183"/>
      <c r="E59" s="183"/>
      <c r="F59" s="183"/>
      <c r="G59" s="259"/>
      <c r="H59" s="182"/>
      <c r="I59" s="488"/>
      <c r="J59" s="487"/>
      <c r="K59" s="549"/>
    </row>
    <row r="60" spans="1:11" ht="15.75">
      <c r="A60" s="183"/>
      <c r="B60" s="183"/>
      <c r="C60" s="183"/>
      <c r="D60" s="183"/>
      <c r="E60" s="183"/>
      <c r="F60" s="183"/>
      <c r="G60" s="259"/>
      <c r="H60" s="182"/>
      <c r="I60" s="488"/>
      <c r="J60" s="487"/>
      <c r="K60" s="549"/>
    </row>
    <row r="61" spans="1:11" ht="15.75">
      <c r="A61" s="183"/>
      <c r="B61" s="183"/>
      <c r="C61" s="183"/>
      <c r="D61" s="183"/>
      <c r="E61" s="183"/>
      <c r="F61" s="183"/>
      <c r="G61" s="259"/>
      <c r="H61" s="182"/>
      <c r="I61" s="488"/>
      <c r="J61" s="487"/>
      <c r="K61" s="549"/>
    </row>
    <row r="62" spans="1:11" ht="15.75">
      <c r="A62" s="183"/>
      <c r="B62" s="183"/>
      <c r="C62" s="183"/>
      <c r="D62" s="183"/>
      <c r="E62" s="183"/>
      <c r="F62" s="183"/>
      <c r="G62" s="259"/>
      <c r="H62" s="182"/>
      <c r="I62" s="488"/>
      <c r="J62" s="487"/>
      <c r="K62" s="549"/>
    </row>
    <row r="63" spans="1:11" ht="15.75">
      <c r="A63" s="183"/>
      <c r="B63" s="183"/>
      <c r="C63" s="183"/>
      <c r="D63" s="183"/>
      <c r="E63" s="183"/>
      <c r="F63" s="183"/>
      <c r="G63" s="259"/>
      <c r="H63" s="182"/>
      <c r="I63" s="488"/>
      <c r="J63" s="487"/>
      <c r="K63" s="549"/>
    </row>
    <row r="64" spans="1:11" ht="15.75">
      <c r="A64" s="183"/>
      <c r="B64" s="183"/>
      <c r="C64" s="183"/>
      <c r="D64" s="183"/>
      <c r="E64" s="183"/>
      <c r="F64" s="183"/>
      <c r="G64" s="259"/>
      <c r="H64" s="182"/>
      <c r="I64" s="488"/>
      <c r="J64" s="487"/>
      <c r="K64" s="549"/>
    </row>
    <row r="65" spans="1:11" ht="15.75">
      <c r="A65" s="754" t="s">
        <v>310</v>
      </c>
      <c r="B65" s="182"/>
      <c r="C65" s="754" t="s">
        <v>311</v>
      </c>
      <c r="D65" s="183"/>
      <c r="E65" s="637" t="s">
        <v>279</v>
      </c>
      <c r="F65" s="638"/>
      <c r="G65" s="638"/>
      <c r="H65" s="638"/>
      <c r="I65" s="765"/>
      <c r="J65" s="765"/>
      <c r="K65" s="766"/>
    </row>
    <row r="66" spans="1:11" ht="15.75">
      <c r="A66" s="754"/>
      <c r="B66" s="182"/>
      <c r="C66" s="754"/>
      <c r="D66" s="183"/>
      <c r="E66" s="762">
        <v>45107</v>
      </c>
      <c r="F66" s="763"/>
      <c r="G66" s="764"/>
      <c r="H66" s="183"/>
      <c r="I66" s="762">
        <v>44742</v>
      </c>
      <c r="J66" s="763"/>
      <c r="K66" s="764"/>
    </row>
    <row r="67" spans="1:11" ht="15.75">
      <c r="A67" s="754"/>
      <c r="B67" s="182"/>
      <c r="C67" s="754"/>
      <c r="D67" s="183"/>
      <c r="E67" s="504" t="s">
        <v>237</v>
      </c>
      <c r="F67" s="183"/>
      <c r="G67" s="169" t="s">
        <v>288</v>
      </c>
      <c r="H67" s="183"/>
      <c r="I67" s="169" t="s">
        <v>237</v>
      </c>
      <c r="J67" s="183"/>
      <c r="K67" s="169" t="s">
        <v>288</v>
      </c>
    </row>
    <row r="68" spans="1:11" ht="15.75">
      <c r="A68" s="486">
        <v>20.04</v>
      </c>
      <c r="B68" s="486"/>
      <c r="C68" s="30" t="str">
        <f>"Cost of Coconut oil sold  : Tk. "&amp;FIXED(G79,0)</f>
        <v>Cost of Coconut oil sold  : Tk. 1,937,463</v>
      </c>
      <c r="D68" s="30"/>
      <c r="E68" s="182"/>
      <c r="F68" s="183"/>
      <c r="G68" s="183"/>
      <c r="H68" s="183"/>
      <c r="I68" s="183"/>
      <c r="J68" s="183"/>
      <c r="K68" s="183"/>
    </row>
    <row r="69" spans="1:11" ht="15.75">
      <c r="A69" s="486"/>
      <c r="B69" s="486"/>
      <c r="C69" s="680" t="s">
        <v>276</v>
      </c>
      <c r="D69" s="680"/>
      <c r="E69" s="680"/>
      <c r="F69" s="680"/>
      <c r="G69" s="680"/>
      <c r="H69" s="680"/>
      <c r="I69" s="183"/>
      <c r="J69" s="183"/>
      <c r="K69" s="183"/>
    </row>
    <row r="70" spans="1:11" ht="15.75">
      <c r="A70" s="183"/>
      <c r="B70" s="183"/>
      <c r="C70" s="183" t="s">
        <v>354</v>
      </c>
      <c r="D70" s="183"/>
      <c r="E70" s="497">
        <v>5.65</v>
      </c>
      <c r="F70" s="183"/>
      <c r="G70" s="498">
        <f>G88</f>
        <v>1000389</v>
      </c>
      <c r="H70" s="499"/>
      <c r="I70" s="488"/>
      <c r="J70" s="488"/>
      <c r="K70" s="500">
        <f>K88</f>
        <v>3249050</v>
      </c>
    </row>
    <row r="71" spans="1:11" ht="15.75">
      <c r="A71" s="183"/>
      <c r="B71" s="183"/>
      <c r="C71" s="183" t="s">
        <v>200</v>
      </c>
      <c r="D71" s="183"/>
      <c r="E71" s="182"/>
      <c r="F71" s="183"/>
      <c r="G71" s="500">
        <v>41705</v>
      </c>
      <c r="H71" s="499"/>
      <c r="I71" s="488"/>
      <c r="J71" s="488"/>
      <c r="K71" s="500">
        <v>135450</v>
      </c>
    </row>
    <row r="72" spans="1:11" ht="15.75">
      <c r="A72" s="183"/>
      <c r="B72" s="183"/>
      <c r="C72" s="183" t="s">
        <v>355</v>
      </c>
      <c r="D72" s="183"/>
      <c r="E72" s="494"/>
      <c r="F72" s="183"/>
      <c r="G72" s="501">
        <f>G101</f>
        <v>2070438</v>
      </c>
      <c r="H72" s="499"/>
      <c r="I72" s="544">
        <v>0</v>
      </c>
      <c r="J72" s="488"/>
      <c r="K72" s="508">
        <f>K101</f>
        <v>868873</v>
      </c>
    </row>
    <row r="73" spans="1:11" ht="15.75">
      <c r="A73" s="183"/>
      <c r="B73" s="183"/>
      <c r="C73" s="183" t="s">
        <v>343</v>
      </c>
      <c r="D73" s="183"/>
      <c r="E73" s="502">
        <v>2.93</v>
      </c>
      <c r="F73" s="183"/>
      <c r="G73" s="543">
        <f>SUM(G70:G72)</f>
        <v>3112532</v>
      </c>
      <c r="H73" s="503"/>
      <c r="I73" s="545">
        <v>0</v>
      </c>
      <c r="J73" s="503"/>
      <c r="K73" s="498">
        <f>SUM(K70:K72)</f>
        <v>4253373</v>
      </c>
    </row>
    <row r="74" spans="1:11" ht="15.75">
      <c r="A74" s="183"/>
      <c r="B74" s="183"/>
      <c r="C74" s="183" t="s">
        <v>345</v>
      </c>
      <c r="D74" s="183"/>
      <c r="E74" s="550">
        <v>9.54</v>
      </c>
      <c r="F74" s="183"/>
      <c r="G74" s="495">
        <f>K78</f>
        <v>4253373</v>
      </c>
      <c r="H74" s="183"/>
      <c r="I74" s="494"/>
      <c r="J74" s="183"/>
      <c r="K74" s="489">
        <v>0</v>
      </c>
    </row>
    <row r="75" spans="1:11" ht="15.75" hidden="1">
      <c r="A75" s="183"/>
      <c r="B75" s="183"/>
      <c r="C75" s="183"/>
      <c r="D75" s="183"/>
      <c r="E75" s="502"/>
      <c r="F75" s="183"/>
      <c r="G75" s="192"/>
      <c r="H75" s="183"/>
      <c r="I75" s="183"/>
      <c r="J75" s="183"/>
      <c r="K75" s="183"/>
    </row>
    <row r="76" spans="1:11" ht="15.75" hidden="1">
      <c r="A76" s="183"/>
      <c r="B76" s="183"/>
      <c r="C76" s="183"/>
      <c r="D76" s="183"/>
      <c r="E76" s="502"/>
      <c r="F76" s="183"/>
      <c r="G76" s="192"/>
      <c r="H76" s="183"/>
      <c r="I76" s="183"/>
      <c r="J76" s="183"/>
      <c r="K76" s="183"/>
    </row>
    <row r="77" spans="1:11" ht="15.75">
      <c r="A77" s="183"/>
      <c r="B77" s="183"/>
      <c r="C77" s="183"/>
      <c r="D77" s="183"/>
      <c r="E77" s="502">
        <f>SUM(E73:E76)</f>
        <v>12.469999999999999</v>
      </c>
      <c r="F77" s="183"/>
      <c r="G77" s="192">
        <f>SUM(G73:G74)</f>
        <v>7365905</v>
      </c>
      <c r="H77" s="183"/>
      <c r="I77" s="492">
        <v>0</v>
      </c>
      <c r="J77" s="183"/>
      <c r="K77" s="540">
        <f>SUM(K73:K74)</f>
        <v>4253373</v>
      </c>
    </row>
    <row r="78" spans="1:11" ht="15.75">
      <c r="A78" s="183"/>
      <c r="B78" s="183"/>
      <c r="C78" s="183" t="s">
        <v>344</v>
      </c>
      <c r="D78" s="183"/>
      <c r="E78" s="550">
        <v>9.19</v>
      </c>
      <c r="F78" s="183"/>
      <c r="G78" s="495">
        <v>5428442</v>
      </c>
      <c r="H78" s="183"/>
      <c r="I78" s="494">
        <v>9.54</v>
      </c>
      <c r="J78" s="183"/>
      <c r="K78" s="490">
        <v>4253373</v>
      </c>
    </row>
    <row r="79" spans="1:11" ht="16.5" thickBot="1">
      <c r="A79" s="183"/>
      <c r="B79" s="183"/>
      <c r="C79" s="183" t="s">
        <v>223</v>
      </c>
      <c r="D79" s="183"/>
      <c r="E79" s="609">
        <f>E77-E78</f>
        <v>3.2799999999999994</v>
      </c>
      <c r="F79" s="30"/>
      <c r="G79" s="491">
        <f>G77-G78</f>
        <v>1937463</v>
      </c>
      <c r="H79" s="30"/>
      <c r="I79" s="606">
        <v>0</v>
      </c>
      <c r="J79" s="30"/>
      <c r="K79" s="606">
        <v>0</v>
      </c>
    </row>
    <row r="80" spans="1:11" ht="16.5" thickTop="1">
      <c r="A80" s="182"/>
      <c r="B80" s="182"/>
      <c r="C80" s="182"/>
      <c r="D80" s="182"/>
      <c r="E80" s="502"/>
      <c r="F80" s="182"/>
      <c r="G80" s="192"/>
      <c r="H80" s="182"/>
      <c r="I80" s="182"/>
      <c r="J80" s="182"/>
      <c r="K80" s="182"/>
    </row>
    <row r="81" spans="1:11" ht="15.75">
      <c r="A81" s="234">
        <v>20.05</v>
      </c>
      <c r="B81" s="234"/>
      <c r="C81" s="234" t="str">
        <f>"Cost of Raw matereials - Coconut oil : Tk. "&amp;FIXED(G88,0)</f>
        <v>Cost of Raw matereials - Coconut oil : Tk. 1,000,389</v>
      </c>
      <c r="D81" s="234"/>
      <c r="E81" s="182"/>
      <c r="F81" s="182"/>
      <c r="G81" s="182"/>
      <c r="H81" s="182"/>
      <c r="I81" s="182"/>
      <c r="J81" s="182"/>
      <c r="K81" s="182"/>
    </row>
    <row r="82" spans="1:11" ht="15.75">
      <c r="A82" s="30"/>
      <c r="B82" s="30"/>
      <c r="C82" s="680" t="s">
        <v>276</v>
      </c>
      <c r="D82" s="680"/>
      <c r="E82" s="680"/>
      <c r="F82" s="680"/>
      <c r="G82" s="680"/>
      <c r="H82" s="680"/>
      <c r="I82" s="182"/>
      <c r="J82" s="182"/>
      <c r="K82" s="182"/>
    </row>
    <row r="83" spans="1:11" ht="12" customHeight="1">
      <c r="A83" s="30"/>
      <c r="B83" s="30"/>
      <c r="C83" s="30"/>
      <c r="D83" s="30"/>
      <c r="E83" s="182"/>
      <c r="F83" s="182"/>
      <c r="G83" s="182"/>
      <c r="H83" s="182"/>
      <c r="I83" s="182"/>
      <c r="J83" s="182"/>
      <c r="K83" s="182"/>
    </row>
    <row r="84" spans="1:11" ht="15.75">
      <c r="A84" s="183"/>
      <c r="B84" s="183"/>
      <c r="C84" s="183" t="s">
        <v>201</v>
      </c>
      <c r="D84" s="183"/>
      <c r="E84" s="487">
        <v>5.65</v>
      </c>
      <c r="F84" s="182"/>
      <c r="G84" s="487">
        <v>1000389</v>
      </c>
      <c r="H84" s="182"/>
      <c r="I84" s="487">
        <v>0</v>
      </c>
      <c r="J84" s="182"/>
      <c r="K84" s="182"/>
    </row>
    <row r="85" spans="1:11" ht="15.75">
      <c r="A85" s="183"/>
      <c r="B85" s="183"/>
      <c r="C85" s="183" t="s">
        <v>202</v>
      </c>
      <c r="D85" s="183"/>
      <c r="E85" s="489">
        <v>0</v>
      </c>
      <c r="F85" s="182"/>
      <c r="G85" s="490">
        <v>0</v>
      </c>
      <c r="H85" s="182"/>
      <c r="I85" s="489">
        <v>24</v>
      </c>
      <c r="J85" s="487"/>
      <c r="K85" s="490">
        <v>4249439</v>
      </c>
    </row>
    <row r="86" spans="1:11" ht="15.75">
      <c r="A86" s="183"/>
      <c r="B86" s="183"/>
      <c r="C86" s="183"/>
      <c r="D86" s="183"/>
      <c r="E86" s="505">
        <v>5.65</v>
      </c>
      <c r="F86" s="234"/>
      <c r="G86" s="192">
        <f>SUM(G84:G85)</f>
        <v>1000389</v>
      </c>
      <c r="H86" s="234"/>
      <c r="I86" s="487">
        <f>SUM(I84:I85)</f>
        <v>24</v>
      </c>
      <c r="J86" s="234"/>
      <c r="K86" s="191">
        <f>SUM(K85)</f>
        <v>4249439</v>
      </c>
    </row>
    <row r="87" spans="1:11" ht="15.75">
      <c r="A87" s="183"/>
      <c r="B87" s="183"/>
      <c r="C87" s="183" t="s">
        <v>211</v>
      </c>
      <c r="D87" s="183"/>
      <c r="E87" s="489">
        <v>0</v>
      </c>
      <c r="F87" s="487"/>
      <c r="G87" s="490">
        <v>0</v>
      </c>
      <c r="H87" s="487"/>
      <c r="I87" s="489">
        <v>5.65</v>
      </c>
      <c r="J87" s="487"/>
      <c r="K87" s="490">
        <v>1000389</v>
      </c>
    </row>
    <row r="88" spans="1:11" ht="16.5" thickBot="1">
      <c r="A88" s="183"/>
      <c r="B88" s="183"/>
      <c r="C88" s="183"/>
      <c r="D88" s="183"/>
      <c r="E88" s="506">
        <v>5.65</v>
      </c>
      <c r="F88" s="234"/>
      <c r="G88" s="493">
        <f>G86-G87</f>
        <v>1000389</v>
      </c>
      <c r="H88" s="505">
        <f>H86-H87</f>
        <v>0</v>
      </c>
      <c r="I88" s="506">
        <f>I86-I87</f>
        <v>18.35</v>
      </c>
      <c r="J88" s="505">
        <f>J86-J87</f>
        <v>0</v>
      </c>
      <c r="K88" s="493">
        <f>K86-K87</f>
        <v>3249050</v>
      </c>
    </row>
    <row r="89" spans="1:11" ht="16.5" thickTop="1">
      <c r="A89" s="182"/>
      <c r="B89" s="182"/>
      <c r="C89" s="182"/>
      <c r="D89" s="182"/>
      <c r="E89" s="497"/>
      <c r="F89" s="182"/>
      <c r="G89" s="259"/>
      <c r="H89" s="497"/>
      <c r="I89" s="497"/>
      <c r="J89" s="497"/>
      <c r="K89" s="505"/>
    </row>
    <row r="90" spans="1:11" ht="15.75" hidden="1">
      <c r="A90" s="182"/>
      <c r="B90" s="182"/>
      <c r="C90" s="182"/>
      <c r="D90" s="182"/>
      <c r="E90" s="497"/>
      <c r="F90" s="182"/>
      <c r="G90" s="259"/>
      <c r="H90" s="497"/>
      <c r="I90" s="497"/>
      <c r="J90" s="497"/>
      <c r="K90" s="505"/>
    </row>
    <row r="91" spans="1:11" ht="15.75" hidden="1">
      <c r="A91" s="182"/>
      <c r="B91" s="182"/>
      <c r="C91" s="182"/>
      <c r="D91" s="182"/>
      <c r="E91" s="497"/>
      <c r="F91" s="182"/>
      <c r="G91" s="259"/>
      <c r="H91" s="497"/>
      <c r="I91" s="497"/>
      <c r="J91" s="497"/>
      <c r="K91" s="505"/>
    </row>
    <row r="92" spans="1:11" ht="15.75" hidden="1">
      <c r="A92" s="182"/>
      <c r="B92" s="182"/>
      <c r="C92" s="182"/>
      <c r="D92" s="182"/>
      <c r="E92" s="637" t="s">
        <v>279</v>
      </c>
      <c r="F92" s="638"/>
      <c r="G92" s="638"/>
      <c r="H92" s="755"/>
      <c r="I92" s="638"/>
      <c r="J92" s="638"/>
      <c r="K92" s="639"/>
    </row>
    <row r="93" spans="1:11" ht="15.75" hidden="1">
      <c r="A93" s="182"/>
      <c r="B93" s="182"/>
      <c r="C93" s="182"/>
      <c r="D93" s="182"/>
      <c r="E93" s="756">
        <v>44742</v>
      </c>
      <c r="F93" s="756"/>
      <c r="G93" s="756"/>
      <c r="H93" s="182"/>
      <c r="I93" s="756">
        <v>44377</v>
      </c>
      <c r="J93" s="756"/>
      <c r="K93" s="756"/>
    </row>
    <row r="94" spans="1:11" ht="15.75" hidden="1">
      <c r="A94" s="182"/>
      <c r="B94" s="182"/>
      <c r="C94" s="182"/>
      <c r="D94" s="182"/>
      <c r="E94" s="484" t="s">
        <v>237</v>
      </c>
      <c r="F94" s="183"/>
      <c r="G94" s="485" t="s">
        <v>288</v>
      </c>
      <c r="H94" s="183"/>
      <c r="I94" s="485" t="s">
        <v>237</v>
      </c>
      <c r="J94" s="183"/>
      <c r="K94" s="485" t="s">
        <v>288</v>
      </c>
    </row>
    <row r="95" spans="1:11" ht="15.75">
      <c r="A95" s="30">
        <v>20.06</v>
      </c>
      <c r="B95" s="30"/>
      <c r="C95" s="30" t="str">
        <f>"Factory Overhead cost - Coconut oil :  Tk. "&amp;FIXED(G101,0)</f>
        <v>Factory Overhead cost - Coconut oil :  Tk. 2,070,438</v>
      </c>
      <c r="D95" s="30"/>
      <c r="E95" s="183"/>
      <c r="F95" s="183"/>
      <c r="G95" s="183"/>
      <c r="H95" s="183"/>
      <c r="I95" s="183"/>
      <c r="J95" s="183"/>
      <c r="K95" s="183"/>
    </row>
    <row r="96" spans="1:11" ht="15.75">
      <c r="A96" s="30"/>
      <c r="B96" s="30"/>
      <c r="C96" s="680" t="s">
        <v>276</v>
      </c>
      <c r="D96" s="680"/>
      <c r="E96" s="680"/>
      <c r="F96" s="680"/>
      <c r="G96" s="680"/>
      <c r="H96" s="680"/>
      <c r="I96" s="183"/>
      <c r="J96" s="183"/>
      <c r="K96" s="183"/>
    </row>
    <row r="97" spans="1:11" ht="9" customHeight="1">
      <c r="A97" s="30"/>
      <c r="B97" s="30"/>
      <c r="C97" s="30"/>
      <c r="D97" s="30"/>
      <c r="E97" s="183"/>
      <c r="F97" s="183"/>
      <c r="G97" s="183"/>
      <c r="H97" s="183"/>
      <c r="I97" s="183"/>
      <c r="J97" s="183"/>
      <c r="K97" s="183"/>
    </row>
    <row r="98" spans="1:11" ht="15.75">
      <c r="A98" s="183"/>
      <c r="B98" s="183"/>
      <c r="C98" s="183" t="s">
        <v>212</v>
      </c>
      <c r="D98" s="183"/>
      <c r="E98" s="183"/>
      <c r="F98" s="183"/>
      <c r="G98" s="191">
        <v>0</v>
      </c>
      <c r="H98" s="182"/>
      <c r="I98" s="182"/>
      <c r="J98" s="182"/>
      <c r="K98" s="191">
        <v>3840</v>
      </c>
    </row>
    <row r="99" spans="1:11" ht="15.75">
      <c r="A99" s="183"/>
      <c r="B99" s="183"/>
      <c r="C99" s="183" t="s">
        <v>213</v>
      </c>
      <c r="D99" s="183"/>
      <c r="E99" s="183"/>
      <c r="F99" s="183"/>
      <c r="G99" s="191">
        <v>7650</v>
      </c>
      <c r="H99" s="182"/>
      <c r="I99" s="182"/>
      <c r="J99" s="182"/>
      <c r="K99" s="191">
        <v>88128</v>
      </c>
    </row>
    <row r="100" spans="1:11" ht="15.75">
      <c r="A100" s="183"/>
      <c r="B100" s="183"/>
      <c r="C100" s="183" t="s">
        <v>208</v>
      </c>
      <c r="D100" s="183"/>
      <c r="E100" s="183"/>
      <c r="F100" s="183"/>
      <c r="G100" s="490">
        <f>PPE!D28</f>
        <v>2062788</v>
      </c>
      <c r="H100" s="182"/>
      <c r="I100" s="182"/>
      <c r="J100" s="182"/>
      <c r="K100" s="490">
        <v>776905</v>
      </c>
    </row>
    <row r="101" spans="1:11" ht="16.5" thickBot="1">
      <c r="A101" s="183"/>
      <c r="B101" s="183"/>
      <c r="C101" s="183"/>
      <c r="D101" s="183"/>
      <c r="E101" s="183"/>
      <c r="F101" s="183"/>
      <c r="G101" s="493">
        <f>SUM(G98:G100)</f>
        <v>2070438</v>
      </c>
      <c r="H101" s="182"/>
      <c r="I101" s="182"/>
      <c r="J101" s="182"/>
      <c r="K101" s="493">
        <f>SUM(K98:K100)</f>
        <v>868873</v>
      </c>
    </row>
    <row r="102" spans="1:11" ht="9.75" customHeight="1" thickTop="1">
      <c r="A102" s="183"/>
      <c r="B102" s="183"/>
      <c r="C102" s="183"/>
      <c r="D102" s="183"/>
      <c r="E102" s="183"/>
      <c r="F102" s="183"/>
      <c r="G102" s="183"/>
      <c r="H102" s="183"/>
      <c r="I102" s="183"/>
      <c r="J102" s="183"/>
      <c r="K102" s="183"/>
    </row>
    <row r="103" spans="1:11" ht="15.75">
      <c r="A103" s="486">
        <v>21</v>
      </c>
      <c r="B103" s="486"/>
      <c r="C103" s="30" t="str">
        <f>"Admin, selling and general expenses : Tk. "&amp;FIXED(G125,0)</f>
        <v>Admin, selling and general expenses : Tk. 9,372,414</v>
      </c>
      <c r="D103" s="30"/>
      <c r="E103" s="183"/>
      <c r="F103" s="183"/>
      <c r="G103" s="183"/>
      <c r="H103" s="183"/>
      <c r="I103" s="183"/>
      <c r="J103" s="183"/>
      <c r="K103" s="183"/>
    </row>
    <row r="104" spans="1:11" ht="15.75">
      <c r="A104" s="486"/>
      <c r="B104" s="486"/>
      <c r="C104" s="680" t="s">
        <v>276</v>
      </c>
      <c r="D104" s="680"/>
      <c r="E104" s="680"/>
      <c r="F104" s="680"/>
      <c r="G104" s="680"/>
      <c r="H104" s="680"/>
      <c r="I104" s="183"/>
      <c r="J104" s="183"/>
      <c r="K104" s="183"/>
    </row>
    <row r="105" spans="1:11" ht="8.25" customHeight="1">
      <c r="A105" s="486"/>
      <c r="B105" s="486"/>
      <c r="C105" s="30"/>
      <c r="D105" s="30"/>
      <c r="E105" s="183"/>
      <c r="F105" s="183"/>
      <c r="G105" s="183"/>
      <c r="H105" s="183"/>
      <c r="I105" s="183"/>
      <c r="J105" s="183"/>
      <c r="K105" s="183"/>
    </row>
    <row r="106" spans="1:13" ht="15.75">
      <c r="A106" s="183"/>
      <c r="B106" s="183"/>
      <c r="C106" s="183" t="s">
        <v>393</v>
      </c>
      <c r="D106" s="183"/>
      <c r="E106" s="183"/>
      <c r="F106" s="183"/>
      <c r="G106" s="193">
        <v>60000</v>
      </c>
      <c r="H106" s="183"/>
      <c r="I106" s="183"/>
      <c r="J106" s="183"/>
      <c r="K106" s="193">
        <v>60000</v>
      </c>
      <c r="M106" s="91"/>
    </row>
    <row r="107" spans="1:13" ht="15.75">
      <c r="A107" s="183"/>
      <c r="B107" s="183"/>
      <c r="C107" s="183" t="s">
        <v>214</v>
      </c>
      <c r="D107" s="183"/>
      <c r="E107" s="183"/>
      <c r="F107" s="183"/>
      <c r="G107" s="193">
        <v>3822600</v>
      </c>
      <c r="H107" s="183"/>
      <c r="I107" s="183"/>
      <c r="J107" s="183"/>
      <c r="K107" s="193">
        <v>3822600</v>
      </c>
      <c r="M107" s="91"/>
    </row>
    <row r="108" spans="1:13" ht="15.75">
      <c r="A108" s="183"/>
      <c r="B108" s="183"/>
      <c r="C108" s="183" t="s">
        <v>25</v>
      </c>
      <c r="D108" s="183"/>
      <c r="E108" s="183"/>
      <c r="F108" s="183"/>
      <c r="G108" s="193">
        <v>91080</v>
      </c>
      <c r="H108" s="183"/>
      <c r="I108" s="183"/>
      <c r="J108" s="183"/>
      <c r="K108" s="193">
        <v>39770</v>
      </c>
      <c r="M108" s="91"/>
    </row>
    <row r="109" spans="1:13" ht="15.75">
      <c r="A109" s="183"/>
      <c r="B109" s="183"/>
      <c r="C109" s="183" t="s">
        <v>215</v>
      </c>
      <c r="D109" s="183"/>
      <c r="E109" s="183"/>
      <c r="F109" s="183"/>
      <c r="G109" s="193">
        <v>24252</v>
      </c>
      <c r="H109" s="183"/>
      <c r="I109" s="183"/>
      <c r="J109" s="183"/>
      <c r="K109" s="193">
        <v>10423</v>
      </c>
      <c r="M109" s="91"/>
    </row>
    <row r="110" spans="1:13" ht="15.75">
      <c r="A110" s="183"/>
      <c r="B110" s="183"/>
      <c r="C110" s="183" t="s">
        <v>216</v>
      </c>
      <c r="D110" s="183"/>
      <c r="E110" s="183"/>
      <c r="F110" s="183"/>
      <c r="G110" s="193">
        <v>46250</v>
      </c>
      <c r="H110" s="183"/>
      <c r="I110" s="183"/>
      <c r="J110" s="183"/>
      <c r="K110" s="193">
        <v>62200</v>
      </c>
      <c r="M110" s="91"/>
    </row>
    <row r="111" spans="1:13" ht="15.75">
      <c r="A111" s="183"/>
      <c r="B111" s="183"/>
      <c r="C111" s="183" t="s">
        <v>217</v>
      </c>
      <c r="D111" s="183"/>
      <c r="E111" s="183"/>
      <c r="F111" s="183"/>
      <c r="G111" s="193">
        <v>347063</v>
      </c>
      <c r="H111" s="183"/>
      <c r="I111" s="183"/>
      <c r="J111" s="183"/>
      <c r="K111" s="193">
        <v>15000</v>
      </c>
      <c r="M111" s="91"/>
    </row>
    <row r="112" spans="1:13" ht="15.75">
      <c r="A112" s="183"/>
      <c r="B112" s="183"/>
      <c r="C112" s="183" t="s">
        <v>218</v>
      </c>
      <c r="D112" s="183"/>
      <c r="E112" s="183"/>
      <c r="F112" s="183"/>
      <c r="G112" s="193">
        <v>2135</v>
      </c>
      <c r="H112" s="183"/>
      <c r="I112" s="183"/>
      <c r="J112" s="183"/>
      <c r="K112" s="193">
        <v>1350</v>
      </c>
      <c r="M112" s="91"/>
    </row>
    <row r="113" spans="1:13" ht="15.75">
      <c r="A113" s="183"/>
      <c r="B113" s="183"/>
      <c r="C113" s="183" t="s">
        <v>36</v>
      </c>
      <c r="D113" s="183"/>
      <c r="E113" s="183"/>
      <c r="F113" s="183"/>
      <c r="G113" s="193">
        <v>4860</v>
      </c>
      <c r="H113" s="183"/>
      <c r="I113" s="183"/>
      <c r="J113" s="183"/>
      <c r="K113" s="193">
        <v>18699</v>
      </c>
      <c r="M113" s="91"/>
    </row>
    <row r="114" spans="1:13" ht="15.75">
      <c r="A114" s="183"/>
      <c r="B114" s="183"/>
      <c r="C114" s="183" t="s">
        <v>219</v>
      </c>
      <c r="D114" s="183"/>
      <c r="E114" s="183"/>
      <c r="F114" s="183"/>
      <c r="G114" s="193">
        <v>694702</v>
      </c>
      <c r="H114" s="183"/>
      <c r="I114" s="183"/>
      <c r="J114" s="183"/>
      <c r="K114" s="193">
        <v>612502</v>
      </c>
      <c r="M114" s="91"/>
    </row>
    <row r="115" spans="1:13" ht="15.75">
      <c r="A115" s="183"/>
      <c r="B115" s="183"/>
      <c r="C115" s="183" t="s">
        <v>38</v>
      </c>
      <c r="D115" s="183"/>
      <c r="E115" s="183"/>
      <c r="F115" s="183"/>
      <c r="G115" s="193">
        <v>607902</v>
      </c>
      <c r="H115" s="183"/>
      <c r="I115" s="183"/>
      <c r="J115" s="183"/>
      <c r="K115" s="193">
        <v>217337</v>
      </c>
      <c r="M115" s="91"/>
    </row>
    <row r="116" spans="1:13" ht="15.75">
      <c r="A116" s="183"/>
      <c r="B116" s="183"/>
      <c r="C116" s="183" t="s">
        <v>29</v>
      </c>
      <c r="D116" s="183"/>
      <c r="E116" s="183"/>
      <c r="F116" s="183"/>
      <c r="G116" s="193">
        <v>330000</v>
      </c>
      <c r="H116" s="183"/>
      <c r="I116" s="183"/>
      <c r="J116" s="183"/>
      <c r="K116" s="193">
        <v>230000</v>
      </c>
      <c r="M116" s="91"/>
    </row>
    <row r="117" spans="1:13" ht="15.75">
      <c r="A117" s="183"/>
      <c r="B117" s="183"/>
      <c r="C117" s="183" t="s">
        <v>37</v>
      </c>
      <c r="D117" s="183"/>
      <c r="E117" s="183"/>
      <c r="F117" s="183"/>
      <c r="G117" s="193">
        <v>31758</v>
      </c>
      <c r="H117" s="183"/>
      <c r="I117" s="183"/>
      <c r="J117" s="183"/>
      <c r="K117" s="193">
        <v>15325</v>
      </c>
      <c r="M117" s="91"/>
    </row>
    <row r="118" spans="1:13" ht="15.75">
      <c r="A118" s="183"/>
      <c r="B118" s="183"/>
      <c r="C118" s="183" t="s">
        <v>26</v>
      </c>
      <c r="D118" s="183"/>
      <c r="E118" s="183"/>
      <c r="F118" s="183"/>
      <c r="G118" s="193">
        <v>852</v>
      </c>
      <c r="H118" s="183"/>
      <c r="I118" s="183"/>
      <c r="J118" s="183"/>
      <c r="K118" s="193">
        <v>2890</v>
      </c>
      <c r="M118" s="91"/>
    </row>
    <row r="119" spans="1:13" ht="15.75">
      <c r="A119" s="183"/>
      <c r="B119" s="183"/>
      <c r="C119" s="183" t="s">
        <v>30</v>
      </c>
      <c r="D119" s="183"/>
      <c r="E119" s="183"/>
      <c r="F119" s="183"/>
      <c r="G119" s="193">
        <v>173981</v>
      </c>
      <c r="H119" s="183"/>
      <c r="I119" s="183"/>
      <c r="J119" s="183"/>
      <c r="K119" s="193">
        <v>71303</v>
      </c>
      <c r="M119" s="91"/>
    </row>
    <row r="120" spans="1:13" ht="15.75">
      <c r="A120" s="183"/>
      <c r="B120" s="183"/>
      <c r="C120" s="183" t="s">
        <v>220</v>
      </c>
      <c r="D120" s="183"/>
      <c r="E120" s="183"/>
      <c r="F120" s="183"/>
      <c r="G120" s="193">
        <v>566605</v>
      </c>
      <c r="H120" s="183"/>
      <c r="I120" s="183"/>
      <c r="J120" s="183"/>
      <c r="K120" s="193">
        <v>790162</v>
      </c>
      <c r="M120" s="91"/>
    </row>
    <row r="121" spans="1:13" ht="15.75">
      <c r="A121" s="183"/>
      <c r="B121" s="183"/>
      <c r="C121" s="183" t="s">
        <v>76</v>
      </c>
      <c r="D121" s="183"/>
      <c r="E121" s="183"/>
      <c r="F121" s="183"/>
      <c r="G121" s="193">
        <v>1061920</v>
      </c>
      <c r="H121" s="183"/>
      <c r="I121" s="183"/>
      <c r="J121" s="183"/>
      <c r="K121" s="193">
        <v>1122012</v>
      </c>
      <c r="M121" s="91"/>
    </row>
    <row r="122" spans="1:13" ht="15.75">
      <c r="A122" s="183"/>
      <c r="B122" s="183"/>
      <c r="C122" s="183" t="s">
        <v>221</v>
      </c>
      <c r="D122" s="183"/>
      <c r="E122" s="183"/>
      <c r="F122" s="183"/>
      <c r="G122" s="193">
        <v>28750</v>
      </c>
      <c r="H122" s="183"/>
      <c r="I122" s="183"/>
      <c r="J122" s="183"/>
      <c r="K122" s="193">
        <v>125000</v>
      </c>
      <c r="M122" s="91"/>
    </row>
    <row r="123" spans="1:13" ht="15.75">
      <c r="A123" s="183"/>
      <c r="B123" s="183"/>
      <c r="C123" s="183" t="s">
        <v>39</v>
      </c>
      <c r="D123" s="183"/>
      <c r="E123" s="183"/>
      <c r="F123" s="183"/>
      <c r="G123" s="193">
        <v>232550</v>
      </c>
      <c r="H123" s="183"/>
      <c r="I123" s="183"/>
      <c r="J123" s="183"/>
      <c r="K123" s="193">
        <v>87025</v>
      </c>
      <c r="M123" s="91"/>
    </row>
    <row r="124" spans="1:13" ht="15.75">
      <c r="A124" s="183"/>
      <c r="B124" s="183"/>
      <c r="C124" s="183" t="s">
        <v>208</v>
      </c>
      <c r="D124" s="183"/>
      <c r="E124" s="183"/>
      <c r="F124" s="183"/>
      <c r="G124" s="490">
        <f>PPE!D30</f>
        <v>1245154</v>
      </c>
      <c r="H124" s="183"/>
      <c r="I124" s="183"/>
      <c r="J124" s="183"/>
      <c r="K124" s="490">
        <v>56481</v>
      </c>
      <c r="M124" s="91"/>
    </row>
    <row r="125" spans="1:13" ht="16.5" thickBot="1">
      <c r="A125" s="183"/>
      <c r="B125" s="183"/>
      <c r="C125" s="183"/>
      <c r="D125" s="183"/>
      <c r="E125" s="183"/>
      <c r="F125" s="183"/>
      <c r="G125" s="217">
        <f>SUM(G106:G124)</f>
        <v>9372414</v>
      </c>
      <c r="H125" s="183"/>
      <c r="I125" s="183"/>
      <c r="J125" s="183"/>
      <c r="K125" s="217">
        <f>SUM(K106:K124)</f>
        <v>7360079</v>
      </c>
      <c r="L125" s="88">
        <v>9534407</v>
      </c>
      <c r="M125" s="91">
        <f>L125-G125</f>
        <v>161993</v>
      </c>
    </row>
    <row r="126" spans="1:11" ht="11.25" customHeight="1" thickTop="1">
      <c r="A126" s="183"/>
      <c r="B126" s="183"/>
      <c r="C126" s="183"/>
      <c r="D126" s="183"/>
      <c r="E126" s="183"/>
      <c r="F126" s="183"/>
      <c r="G126" s="176"/>
      <c r="H126" s="183"/>
      <c r="I126" s="183"/>
      <c r="J126" s="183"/>
      <c r="K126" s="176"/>
    </row>
    <row r="127" spans="1:11" ht="15.75">
      <c r="A127" s="486">
        <v>22</v>
      </c>
      <c r="B127" s="486"/>
      <c r="C127" s="30" t="s">
        <v>379</v>
      </c>
      <c r="D127" s="30"/>
      <c r="E127" s="183"/>
      <c r="F127" s="183"/>
      <c r="G127" s="183"/>
      <c r="H127" s="183"/>
      <c r="I127" s="183"/>
      <c r="J127" s="183"/>
      <c r="K127" s="193"/>
    </row>
    <row r="128" spans="1:11" ht="16.5" thickBot="1">
      <c r="A128" s="183"/>
      <c r="B128" s="183"/>
      <c r="C128" s="183" t="s">
        <v>168</v>
      </c>
      <c r="D128" s="183"/>
      <c r="E128" s="183"/>
      <c r="F128" s="183"/>
      <c r="G128" s="507">
        <v>1844073</v>
      </c>
      <c r="H128" s="182"/>
      <c r="I128" s="182"/>
      <c r="J128" s="182"/>
      <c r="K128" s="507">
        <v>6146395</v>
      </c>
    </row>
    <row r="129" spans="1:11" ht="16.5" thickTop="1">
      <c r="A129" s="183"/>
      <c r="B129" s="183"/>
      <c r="C129" s="183"/>
      <c r="D129" s="183"/>
      <c r="E129" s="183"/>
      <c r="F129" s="183"/>
      <c r="G129" s="176"/>
      <c r="H129" s="182"/>
      <c r="I129" s="182"/>
      <c r="J129" s="182"/>
      <c r="K129" s="176"/>
    </row>
    <row r="130" spans="1:11" ht="15.75">
      <c r="A130" s="183"/>
      <c r="B130" s="183"/>
      <c r="C130" s="183"/>
      <c r="D130" s="183"/>
      <c r="E130" s="183"/>
      <c r="F130" s="183"/>
      <c r="G130" s="176"/>
      <c r="H130" s="182"/>
      <c r="I130" s="182"/>
      <c r="J130" s="182"/>
      <c r="K130" s="176"/>
    </row>
    <row r="131" spans="1:11" ht="15.75">
      <c r="A131" s="183"/>
      <c r="B131" s="183"/>
      <c r="C131" s="183"/>
      <c r="D131" s="183"/>
      <c r="E131" s="183"/>
      <c r="F131" s="183"/>
      <c r="G131" s="176"/>
      <c r="H131" s="182"/>
      <c r="I131" s="182"/>
      <c r="J131" s="182"/>
      <c r="K131" s="176"/>
    </row>
    <row r="132" spans="1:11" ht="15.75">
      <c r="A132" s="183"/>
      <c r="B132" s="183"/>
      <c r="C132" s="183"/>
      <c r="D132" s="183"/>
      <c r="E132" s="183"/>
      <c r="F132" s="183"/>
      <c r="G132" s="176"/>
      <c r="H132" s="182"/>
      <c r="I132" s="182"/>
      <c r="J132" s="182"/>
      <c r="K132" s="176"/>
    </row>
    <row r="133" spans="1:11" ht="15.75">
      <c r="A133" s="754" t="s">
        <v>310</v>
      </c>
      <c r="B133" s="182"/>
      <c r="C133" s="754" t="s">
        <v>311</v>
      </c>
      <c r="D133" s="182"/>
      <c r="E133" s="637" t="s">
        <v>279</v>
      </c>
      <c r="F133" s="638"/>
      <c r="G133" s="638"/>
      <c r="H133" s="755"/>
      <c r="I133" s="638"/>
      <c r="J133" s="638"/>
      <c r="K133" s="639"/>
    </row>
    <row r="134" spans="1:11" ht="15.75">
      <c r="A134" s="754"/>
      <c r="B134" s="182"/>
      <c r="C134" s="754"/>
      <c r="D134" s="182"/>
      <c r="E134" s="756">
        <v>45107</v>
      </c>
      <c r="F134" s="756"/>
      <c r="G134" s="756"/>
      <c r="H134" s="234"/>
      <c r="I134" s="756">
        <v>44742</v>
      </c>
      <c r="J134" s="756"/>
      <c r="K134" s="756"/>
    </row>
    <row r="135" spans="1:11" ht="15.75">
      <c r="A135" s="754"/>
      <c r="B135" s="182"/>
      <c r="C135" s="754"/>
      <c r="D135" s="182"/>
      <c r="E135" s="627" t="s">
        <v>237</v>
      </c>
      <c r="F135" s="30"/>
      <c r="G135" s="180" t="s">
        <v>288</v>
      </c>
      <c r="H135" s="30"/>
      <c r="I135" s="180" t="s">
        <v>237</v>
      </c>
      <c r="J135" s="30"/>
      <c r="K135" s="180" t="s">
        <v>288</v>
      </c>
    </row>
    <row r="136" spans="1:11" ht="15.75">
      <c r="A136" s="202"/>
      <c r="B136" s="182"/>
      <c r="C136" s="202"/>
      <c r="D136" s="182"/>
      <c r="E136" s="220"/>
      <c r="F136" s="183"/>
      <c r="G136" s="182"/>
      <c r="H136" s="183"/>
      <c r="I136" s="182"/>
      <c r="J136" s="183"/>
      <c r="K136" s="182"/>
    </row>
    <row r="137" spans="1:11" ht="15.75">
      <c r="A137" s="486">
        <v>23</v>
      </c>
      <c r="B137" s="486"/>
      <c r="C137" s="30" t="str">
        <f>"Contribution to WPPF &amp; Welfare Fund : Tk. "&amp;FIXED(G142,0)</f>
        <v>Contribution to WPPF &amp; Welfare Fund : Tk. 1,332,345</v>
      </c>
      <c r="D137" s="30"/>
      <c r="E137" s="183"/>
      <c r="F137" s="183"/>
      <c r="G137" s="183"/>
      <c r="H137" s="183"/>
      <c r="I137" s="183"/>
      <c r="J137" s="183"/>
      <c r="K137" s="183"/>
    </row>
    <row r="138" spans="1:11" ht="15.75">
      <c r="A138" s="486"/>
      <c r="B138" s="486"/>
      <c r="C138" s="680" t="s">
        <v>276</v>
      </c>
      <c r="D138" s="680"/>
      <c r="E138" s="680"/>
      <c r="F138" s="680"/>
      <c r="G138" s="680"/>
      <c r="H138" s="680"/>
      <c r="I138" s="183"/>
      <c r="J138" s="183"/>
      <c r="K138" s="183"/>
    </row>
    <row r="139" spans="1:11" ht="9" customHeight="1">
      <c r="A139" s="183"/>
      <c r="B139" s="183"/>
      <c r="C139" s="183"/>
      <c r="D139" s="183"/>
      <c r="E139" s="183"/>
      <c r="F139" s="183"/>
      <c r="G139" s="183"/>
      <c r="H139" s="183"/>
      <c r="I139" s="183"/>
      <c r="J139" s="183"/>
      <c r="K139" s="183"/>
    </row>
    <row r="140" spans="1:11" ht="17.25">
      <c r="A140" s="183"/>
      <c r="B140" s="183"/>
      <c r="C140" s="183" t="s">
        <v>472</v>
      </c>
      <c r="D140" s="183"/>
      <c r="E140" s="183"/>
      <c r="F140" s="183"/>
      <c r="G140" s="208">
        <f>'IS'!I25</f>
        <v>27979244</v>
      </c>
      <c r="H140" s="182"/>
      <c r="I140" s="182"/>
      <c r="J140" s="182"/>
      <c r="K140" s="208">
        <v>8563756</v>
      </c>
    </row>
    <row r="141" spans="1:11" ht="15.75">
      <c r="A141" s="183"/>
      <c r="B141" s="183"/>
      <c r="C141" s="183"/>
      <c r="D141" s="183"/>
      <c r="E141" s="183"/>
      <c r="F141" s="183"/>
      <c r="G141" s="182"/>
      <c r="H141" s="182"/>
      <c r="I141" s="182"/>
      <c r="J141" s="182"/>
      <c r="K141" s="182"/>
    </row>
    <row r="142" spans="1:11" ht="16.5" thickBot="1">
      <c r="A142" s="183"/>
      <c r="B142" s="183"/>
      <c r="C142" s="30" t="s">
        <v>473</v>
      </c>
      <c r="D142" s="30"/>
      <c r="E142" s="183"/>
      <c r="F142" s="183"/>
      <c r="G142" s="507">
        <f>G140/21</f>
        <v>1332344.9523809524</v>
      </c>
      <c r="H142" s="182"/>
      <c r="I142" s="182"/>
      <c r="J142" s="182"/>
      <c r="K142" s="493">
        <f>K140*4.75%</f>
        <v>406778.41000000003</v>
      </c>
    </row>
    <row r="143" spans="1:11" ht="16.5" thickTop="1">
      <c r="A143" s="183"/>
      <c r="B143" s="183"/>
      <c r="C143" s="183"/>
      <c r="D143" s="183"/>
      <c r="E143" s="183"/>
      <c r="F143" s="183"/>
      <c r="G143" s="183"/>
      <c r="H143" s="183"/>
      <c r="I143" s="183"/>
      <c r="J143" s="183"/>
      <c r="K143" s="183"/>
    </row>
    <row r="144" spans="1:11" ht="15.75">
      <c r="A144" s="183"/>
      <c r="B144" s="183"/>
      <c r="C144" s="692" t="s">
        <v>474</v>
      </c>
      <c r="D144" s="692"/>
      <c r="E144" s="692"/>
      <c r="F144" s="692"/>
      <c r="G144" s="692"/>
      <c r="H144" s="692"/>
      <c r="I144" s="692"/>
      <c r="J144" s="692"/>
      <c r="K144" s="692"/>
    </row>
    <row r="145" spans="1:11" ht="16.5" customHeight="1">
      <c r="A145" s="183"/>
      <c r="B145" s="183"/>
      <c r="C145" s="692"/>
      <c r="D145" s="692"/>
      <c r="E145" s="692"/>
      <c r="F145" s="692"/>
      <c r="G145" s="692"/>
      <c r="H145" s="692"/>
      <c r="I145" s="692"/>
      <c r="J145" s="692"/>
      <c r="K145" s="692"/>
    </row>
    <row r="146" spans="1:11" ht="30" customHeight="1" hidden="1">
      <c r="A146" s="182"/>
      <c r="B146" s="182"/>
      <c r="C146" s="182"/>
      <c r="D146" s="182"/>
      <c r="E146" s="182"/>
      <c r="F146" s="182"/>
      <c r="G146" s="182"/>
      <c r="H146" s="182"/>
      <c r="I146" s="182"/>
      <c r="J146" s="182"/>
      <c r="K146" s="182"/>
    </row>
    <row r="147" spans="1:11" ht="15.75" customHeight="1">
      <c r="A147" s="182"/>
      <c r="B147" s="182"/>
      <c r="C147" s="182"/>
      <c r="D147" s="182"/>
      <c r="E147" s="182"/>
      <c r="F147" s="182"/>
      <c r="G147" s="182"/>
      <c r="H147" s="182"/>
      <c r="I147" s="182"/>
      <c r="J147" s="182"/>
      <c r="K147" s="182"/>
    </row>
    <row r="148" spans="1:11" ht="15.75">
      <c r="A148" s="486">
        <v>24</v>
      </c>
      <c r="B148" s="486"/>
      <c r="C148" s="30" t="str">
        <f>"Provision for Current Tax  : Tk. "&amp;FIXED(G154,0)</f>
        <v>Provision for Current Tax  : Tk. 3,597,269</v>
      </c>
      <c r="D148" s="30"/>
      <c r="E148" s="183"/>
      <c r="F148" s="183"/>
      <c r="G148" s="183"/>
      <c r="H148" s="183"/>
      <c r="I148" s="183"/>
      <c r="J148" s="183"/>
      <c r="K148" s="183"/>
    </row>
    <row r="149" spans="1:11" ht="15.75">
      <c r="A149" s="486"/>
      <c r="B149" s="486"/>
      <c r="C149" s="680" t="s">
        <v>276</v>
      </c>
      <c r="D149" s="680"/>
      <c r="E149" s="680"/>
      <c r="F149" s="680"/>
      <c r="G149" s="680"/>
      <c r="H149" s="680"/>
      <c r="I149" s="183"/>
      <c r="J149" s="183"/>
      <c r="K149" s="183"/>
    </row>
    <row r="150" spans="1:13" ht="11.25" customHeight="1">
      <c r="A150" s="486"/>
      <c r="B150" s="486"/>
      <c r="C150" s="30"/>
      <c r="D150" s="30"/>
      <c r="E150" s="183"/>
      <c r="F150" s="183"/>
      <c r="G150" s="183"/>
      <c r="H150" s="183"/>
      <c r="I150" s="183"/>
      <c r="J150" s="183"/>
      <c r="K150" s="183"/>
      <c r="M150" s="583"/>
    </row>
    <row r="151" spans="1:13" ht="17.25">
      <c r="A151" s="183"/>
      <c r="B151" s="183"/>
      <c r="C151" s="183" t="s">
        <v>224</v>
      </c>
      <c r="D151" s="183"/>
      <c r="E151" s="183"/>
      <c r="F151" s="183"/>
      <c r="G151" s="208">
        <f>'IS'!I30</f>
        <v>26646899.04761905</v>
      </c>
      <c r="H151" s="182"/>
      <c r="I151" s="182"/>
      <c r="J151" s="182"/>
      <c r="K151" s="199">
        <v>8156978</v>
      </c>
      <c r="L151" s="88" t="str">
        <f>C151</f>
        <v>Profit before Tax</v>
      </c>
      <c r="M151" s="584">
        <f>G151</f>
        <v>26646899.04761905</v>
      </c>
    </row>
    <row r="152" spans="1:13" ht="15.75" hidden="1">
      <c r="A152" s="183"/>
      <c r="B152" s="183"/>
      <c r="C152" s="183"/>
      <c r="D152" s="183"/>
      <c r="E152" s="183"/>
      <c r="F152" s="183"/>
      <c r="G152" s="182"/>
      <c r="H152" s="182"/>
      <c r="I152" s="182"/>
      <c r="J152" s="182"/>
      <c r="K152" s="182"/>
      <c r="M152" s="583"/>
    </row>
    <row r="153" spans="1:13" ht="15.75">
      <c r="A153" s="183"/>
      <c r="B153" s="183"/>
      <c r="C153" s="183"/>
      <c r="D153" s="183"/>
      <c r="E153" s="183"/>
      <c r="F153" s="183"/>
      <c r="G153" s="182"/>
      <c r="H153" s="182"/>
      <c r="I153" s="182"/>
      <c r="J153" s="182"/>
      <c r="K153" s="182"/>
      <c r="L153" s="88" t="s">
        <v>410</v>
      </c>
      <c r="M153" s="585">
        <v>5714326</v>
      </c>
    </row>
    <row r="154" spans="1:13" ht="16.5" customHeight="1" thickBot="1">
      <c r="A154" s="183"/>
      <c r="B154" s="183"/>
      <c r="C154" s="30" t="s">
        <v>225</v>
      </c>
      <c r="D154" s="30"/>
      <c r="E154" s="183"/>
      <c r="F154" s="183"/>
      <c r="G154" s="493">
        <v>3597268.96071429</v>
      </c>
      <c r="H154" s="182"/>
      <c r="I154" s="182"/>
      <c r="J154" s="182"/>
      <c r="K154" s="507">
        <v>1631396</v>
      </c>
      <c r="L154" s="91" t="s">
        <v>411</v>
      </c>
      <c r="M154" s="583">
        <v>16373363</v>
      </c>
    </row>
    <row r="155" spans="1:13" ht="8.25" customHeight="1" thickTop="1">
      <c r="A155" s="183"/>
      <c r="B155" s="183"/>
      <c r="C155" s="183"/>
      <c r="D155" s="183"/>
      <c r="E155" s="183"/>
      <c r="F155" s="183"/>
      <c r="G155" s="183"/>
      <c r="H155" s="183"/>
      <c r="I155" s="183"/>
      <c r="J155" s="183"/>
      <c r="K155" s="183"/>
      <c r="M155" s="583"/>
    </row>
    <row r="156" spans="1:13" ht="15.75" hidden="1">
      <c r="A156" s="183"/>
      <c r="B156" s="183"/>
      <c r="C156" s="183"/>
      <c r="D156" s="183"/>
      <c r="E156" s="183"/>
      <c r="F156" s="183"/>
      <c r="G156" s="183"/>
      <c r="H156" s="183"/>
      <c r="I156" s="183"/>
      <c r="J156" s="183"/>
      <c r="K156" s="183"/>
      <c r="M156" s="583"/>
    </row>
    <row r="157" spans="1:13" ht="15.75" hidden="1">
      <c r="A157" s="183"/>
      <c r="B157" s="183"/>
      <c r="C157" s="183"/>
      <c r="D157" s="183"/>
      <c r="E157" s="183"/>
      <c r="F157" s="183"/>
      <c r="G157" s="183"/>
      <c r="H157" s="183"/>
      <c r="I157" s="183"/>
      <c r="J157" s="183"/>
      <c r="K157" s="183"/>
      <c r="M157" s="583"/>
    </row>
    <row r="158" spans="1:13" ht="15.75">
      <c r="A158" s="183"/>
      <c r="B158" s="183"/>
      <c r="C158" s="183"/>
      <c r="D158" s="183"/>
      <c r="E158" s="183"/>
      <c r="F158" s="183"/>
      <c r="G158" s="183"/>
      <c r="H158" s="183"/>
      <c r="I158" s="183"/>
      <c r="J158" s="183"/>
      <c r="K158" s="183"/>
      <c r="L158" s="88" t="s">
        <v>409</v>
      </c>
      <c r="M158" s="584">
        <f>M151+M153-M154</f>
        <v>15987862.047619049</v>
      </c>
    </row>
    <row r="159" spans="1:13" ht="16.5" thickBot="1">
      <c r="A159" s="486">
        <v>25</v>
      </c>
      <c r="B159" s="486"/>
      <c r="C159" s="30" t="str">
        <f>"Provision for Deferred Tax  : Tk. "&amp;FIXED(G164,0)</f>
        <v>Provision for Deferred Tax  : Tk. 2,488,832</v>
      </c>
      <c r="D159" s="30"/>
      <c r="E159" s="183"/>
      <c r="F159" s="183"/>
      <c r="G159" s="540"/>
      <c r="H159" s="183"/>
      <c r="I159" s="183"/>
      <c r="J159" s="183"/>
      <c r="K159" s="183"/>
      <c r="M159" s="590">
        <f>M158*22.5%</f>
        <v>3597268.960714286</v>
      </c>
    </row>
    <row r="160" spans="1:20" ht="16.5" thickTop="1">
      <c r="A160" s="183"/>
      <c r="B160" s="183"/>
      <c r="C160" s="680" t="s">
        <v>276</v>
      </c>
      <c r="D160" s="680"/>
      <c r="E160" s="680"/>
      <c r="F160" s="680"/>
      <c r="G160" s="680"/>
      <c r="H160" s="680"/>
      <c r="I160" s="182"/>
      <c r="J160" s="182"/>
      <c r="K160" s="191"/>
      <c r="M160" s="583"/>
      <c r="T160" s="88">
        <v>47425.05</v>
      </c>
    </row>
    <row r="161" spans="1:13" ht="10.5" customHeight="1">
      <c r="A161" s="183"/>
      <c r="B161" s="183"/>
      <c r="C161" s="183"/>
      <c r="D161" s="183"/>
      <c r="E161" s="183"/>
      <c r="F161" s="183"/>
      <c r="G161" s="191"/>
      <c r="H161" s="182"/>
      <c r="I161" s="182"/>
      <c r="J161" s="182"/>
      <c r="K161" s="191"/>
      <c r="M161" s="583"/>
    </row>
    <row r="162" spans="1:20" ht="15.75">
      <c r="A162" s="183"/>
      <c r="B162" s="183"/>
      <c r="C162" s="183" t="s">
        <v>290</v>
      </c>
      <c r="D162" s="183"/>
      <c r="E162" s="183"/>
      <c r="F162" s="183"/>
      <c r="G162" s="191">
        <v>-688386</v>
      </c>
      <c r="H162" s="191"/>
      <c r="I162" s="191"/>
      <c r="J162" s="191"/>
      <c r="K162" s="191">
        <v>47425</v>
      </c>
      <c r="M162" s="584">
        <f>M159-G154</f>
        <v>-3.725290298461914E-09</v>
      </c>
      <c r="T162" s="88">
        <v>68409</v>
      </c>
    </row>
    <row r="163" spans="1:13" ht="15.75">
      <c r="A163" s="183"/>
      <c r="B163" s="183"/>
      <c r="C163" s="757" t="s">
        <v>289</v>
      </c>
      <c r="D163" s="757"/>
      <c r="E163" s="757"/>
      <c r="F163" s="183"/>
      <c r="G163" s="490">
        <f>'Note 3-18'!J189</f>
        <v>-3177218.25</v>
      </c>
      <c r="H163" s="191"/>
      <c r="I163" s="191"/>
      <c r="J163" s="191"/>
      <c r="K163" s="490">
        <v>-688386</v>
      </c>
      <c r="M163" s="583"/>
    </row>
    <row r="164" spans="1:20" ht="16.5" thickBot="1">
      <c r="A164" s="183"/>
      <c r="B164" s="183"/>
      <c r="C164" s="30" t="s">
        <v>234</v>
      </c>
      <c r="D164" s="30"/>
      <c r="E164" s="30"/>
      <c r="F164" s="30"/>
      <c r="G164" s="493">
        <f>G162-G163</f>
        <v>2488832.25</v>
      </c>
      <c r="H164" s="30"/>
      <c r="I164" s="30"/>
      <c r="J164" s="30"/>
      <c r="K164" s="493">
        <f>K162-K163</f>
        <v>735811</v>
      </c>
      <c r="T164" s="88">
        <v>20983.949999999997</v>
      </c>
    </row>
    <row r="165" spans="1:11" ht="8.25" customHeight="1" thickTop="1">
      <c r="A165" s="183"/>
      <c r="B165" s="183"/>
      <c r="C165" s="183"/>
      <c r="D165" s="183"/>
      <c r="E165" s="183"/>
      <c r="F165" s="183"/>
      <c r="G165" s="183"/>
      <c r="H165" s="183"/>
      <c r="I165" s="183"/>
      <c r="J165" s="183"/>
      <c r="K165" s="183"/>
    </row>
    <row r="166" spans="1:11" ht="15.75">
      <c r="A166" s="486">
        <v>26</v>
      </c>
      <c r="B166" s="486"/>
      <c r="C166" s="30" t="s">
        <v>275</v>
      </c>
      <c r="D166" s="30"/>
      <c r="E166" s="183"/>
      <c r="F166" s="183"/>
      <c r="G166" s="183"/>
      <c r="H166" s="183"/>
      <c r="I166" s="183"/>
      <c r="J166" s="183"/>
      <c r="K166" s="183"/>
    </row>
    <row r="167" spans="1:11" ht="15.75">
      <c r="A167" s="183"/>
      <c r="B167" s="183"/>
      <c r="C167" s="183" t="s">
        <v>235</v>
      </c>
      <c r="D167" s="183"/>
      <c r="E167" s="183"/>
      <c r="F167" s="183"/>
      <c r="G167" s="500">
        <f>'IS'!I38</f>
        <v>20560797.836904757</v>
      </c>
      <c r="H167" s="499"/>
      <c r="I167" s="499"/>
      <c r="J167" s="499"/>
      <c r="K167" s="500">
        <v>5789771</v>
      </c>
    </row>
    <row r="168" spans="1:11" ht="15.75">
      <c r="A168" s="183"/>
      <c r="B168" s="183"/>
      <c r="C168" s="183" t="s">
        <v>236</v>
      </c>
      <c r="D168" s="183"/>
      <c r="E168" s="183"/>
      <c r="F168" s="183"/>
      <c r="G168" s="508">
        <v>20000200</v>
      </c>
      <c r="H168" s="499"/>
      <c r="I168" s="499"/>
      <c r="J168" s="499"/>
      <c r="K168" s="508">
        <v>20000200</v>
      </c>
    </row>
    <row r="169" spans="1:11" ht="16.5" thickBot="1">
      <c r="A169" s="183"/>
      <c r="B169" s="183"/>
      <c r="C169" s="30" t="s">
        <v>297</v>
      </c>
      <c r="D169" s="30"/>
      <c r="E169" s="183"/>
      <c r="F169" s="183"/>
      <c r="G169" s="509">
        <f>G167/G168</f>
        <v>1.0280296115491223</v>
      </c>
      <c r="H169" s="183"/>
      <c r="I169" s="183"/>
      <c r="J169" s="183"/>
      <c r="K169" s="509">
        <f>K167/K168</f>
        <v>0.28948565514344854</v>
      </c>
    </row>
    <row r="170" spans="1:11" ht="16.5" thickTop="1">
      <c r="A170" s="183"/>
      <c r="B170" s="183"/>
      <c r="C170" s="183"/>
      <c r="D170" s="183"/>
      <c r="E170" s="183"/>
      <c r="F170" s="183"/>
      <c r="G170" s="183"/>
      <c r="H170" s="183"/>
      <c r="I170" s="183"/>
      <c r="J170" s="183"/>
      <c r="K170" s="183"/>
    </row>
    <row r="171" spans="1:11" ht="15.75">
      <c r="A171" s="486"/>
      <c r="B171" s="486"/>
      <c r="C171" s="758" t="s">
        <v>470</v>
      </c>
      <c r="D171" s="758"/>
      <c r="E171" s="758"/>
      <c r="F171" s="758"/>
      <c r="G171" s="758"/>
      <c r="H171" s="758"/>
      <c r="I171" s="758"/>
      <c r="J171" s="758"/>
      <c r="K171" s="758"/>
    </row>
    <row r="172" spans="1:11" ht="15.75">
      <c r="A172" s="183"/>
      <c r="B172" s="183"/>
      <c r="C172" s="758"/>
      <c r="D172" s="758"/>
      <c r="E172" s="758"/>
      <c r="F172" s="758"/>
      <c r="G172" s="758"/>
      <c r="H172" s="758"/>
      <c r="I172" s="758"/>
      <c r="J172" s="758"/>
      <c r="K172" s="758"/>
    </row>
    <row r="173" spans="1:11" ht="15.75">
      <c r="A173" s="183"/>
      <c r="B173" s="183"/>
      <c r="C173" s="183"/>
      <c r="D173" s="183"/>
      <c r="E173" s="183"/>
      <c r="F173" s="183"/>
      <c r="G173" s="183"/>
      <c r="H173" s="183"/>
      <c r="I173" s="183"/>
      <c r="J173" s="183"/>
      <c r="K173" s="183"/>
    </row>
    <row r="174" spans="1:11" ht="15.75">
      <c r="A174" s="486">
        <v>27</v>
      </c>
      <c r="B174" s="486"/>
      <c r="C174" s="510" t="s">
        <v>469</v>
      </c>
      <c r="D174" s="510"/>
      <c r="E174" s="183"/>
      <c r="F174" s="183"/>
      <c r="G174" s="183"/>
      <c r="H174" s="183"/>
      <c r="I174" s="183"/>
      <c r="J174" s="183"/>
      <c r="K174" s="183"/>
    </row>
    <row r="175" spans="1:11" ht="15.75">
      <c r="A175" s="183"/>
      <c r="B175" s="183"/>
      <c r="C175" s="183"/>
      <c r="D175" s="183"/>
      <c r="E175" s="183"/>
      <c r="F175" s="183"/>
      <c r="G175" s="183"/>
      <c r="H175" s="183"/>
      <c r="I175" s="183"/>
      <c r="J175" s="183"/>
      <c r="K175" s="183"/>
    </row>
    <row r="176" spans="1:11" ht="15.75">
      <c r="A176" s="183"/>
      <c r="B176" s="183"/>
      <c r="C176" s="183" t="s">
        <v>241</v>
      </c>
      <c r="D176" s="183"/>
      <c r="E176" s="183"/>
      <c r="F176" s="183"/>
      <c r="G176" s="191">
        <f>'FS'!I25</f>
        <v>206246103.83690476</v>
      </c>
      <c r="H176" s="182"/>
      <c r="I176" s="182"/>
      <c r="J176" s="182"/>
      <c r="K176" s="191">
        <f>'FS'!K25</f>
        <v>190502001</v>
      </c>
    </row>
    <row r="177" spans="1:11" ht="15.75">
      <c r="A177" s="183"/>
      <c r="B177" s="183"/>
      <c r="C177" s="183" t="s">
        <v>236</v>
      </c>
      <c r="D177" s="183"/>
      <c r="E177" s="183"/>
      <c r="F177" s="183"/>
      <c r="G177" s="490">
        <v>20000200</v>
      </c>
      <c r="H177" s="182"/>
      <c r="I177" s="182"/>
      <c r="J177" s="182"/>
      <c r="K177" s="490">
        <v>20000200</v>
      </c>
    </row>
    <row r="178" spans="1:11" ht="16.5" thickBot="1">
      <c r="A178" s="183"/>
      <c r="B178" s="183"/>
      <c r="C178" s="30" t="s">
        <v>296</v>
      </c>
      <c r="D178" s="30"/>
      <c r="E178" s="183"/>
      <c r="F178" s="183"/>
      <c r="G178" s="511">
        <f>G176/G177</f>
        <v>10.31220206982454</v>
      </c>
      <c r="H178" s="183"/>
      <c r="I178" s="183"/>
      <c r="J178" s="183"/>
      <c r="K178" s="509">
        <f>K176/K177</f>
        <v>9.525004799952</v>
      </c>
    </row>
    <row r="179" spans="1:11" ht="16.5" thickTop="1">
      <c r="A179" s="183"/>
      <c r="B179" s="183"/>
      <c r="C179" s="183"/>
      <c r="D179" s="183"/>
      <c r="E179" s="183"/>
      <c r="F179" s="183"/>
      <c r="G179" s="183"/>
      <c r="H179" s="183"/>
      <c r="I179" s="183"/>
      <c r="J179" s="183"/>
      <c r="K179" s="183"/>
    </row>
    <row r="180" spans="1:11" ht="15.75">
      <c r="A180" s="263">
        <v>28</v>
      </c>
      <c r="B180" s="263"/>
      <c r="C180" s="503" t="s">
        <v>242</v>
      </c>
      <c r="D180" s="503"/>
      <c r="E180" s="182"/>
      <c r="F180" s="182"/>
      <c r="G180" s="182"/>
      <c r="H180" s="182"/>
      <c r="I180" s="182"/>
      <c r="J180" s="182"/>
      <c r="K180" s="182"/>
    </row>
    <row r="181" spans="1:11" ht="15.75">
      <c r="A181" s="183"/>
      <c r="B181" s="183"/>
      <c r="C181" s="183"/>
      <c r="D181" s="183"/>
      <c r="E181" s="183"/>
      <c r="F181" s="183"/>
      <c r="G181" s="183"/>
      <c r="H181" s="183"/>
      <c r="I181" s="183"/>
      <c r="J181" s="183"/>
      <c r="K181" s="183"/>
    </row>
    <row r="182" spans="1:11" ht="15.75">
      <c r="A182" s="183"/>
      <c r="B182" s="183"/>
      <c r="C182" s="30" t="s">
        <v>243</v>
      </c>
      <c r="D182" s="30"/>
      <c r="E182" s="183"/>
      <c r="F182" s="183"/>
      <c r="G182" s="500">
        <f>'CF'!G14</f>
        <v>-50355353</v>
      </c>
      <c r="H182" s="499"/>
      <c r="I182" s="499"/>
      <c r="J182" s="499"/>
      <c r="K182" s="500">
        <v>473570</v>
      </c>
    </row>
    <row r="183" spans="1:11" ht="15.75">
      <c r="A183" s="183"/>
      <c r="B183" s="183"/>
      <c r="C183" s="183" t="s">
        <v>236</v>
      </c>
      <c r="D183" s="183"/>
      <c r="E183" s="183"/>
      <c r="F183" s="183"/>
      <c r="G183" s="508">
        <v>20000200</v>
      </c>
      <c r="H183" s="499"/>
      <c r="I183" s="499"/>
      <c r="J183" s="499"/>
      <c r="K183" s="508">
        <v>20000200</v>
      </c>
    </row>
    <row r="184" spans="1:11" ht="16.5" thickBot="1">
      <c r="A184" s="183"/>
      <c r="B184" s="183"/>
      <c r="C184" s="234" t="s">
        <v>298</v>
      </c>
      <c r="D184" s="234"/>
      <c r="E184" s="183"/>
      <c r="F184" s="183"/>
      <c r="G184" s="512">
        <f>G182/G183</f>
        <v>-2.517742472575274</v>
      </c>
      <c r="H184" s="30"/>
      <c r="I184" s="30"/>
      <c r="J184" s="30"/>
      <c r="K184" s="512">
        <f>K182/K183</f>
        <v>0.023678263217367827</v>
      </c>
    </row>
    <row r="185" spans="1:11" ht="12" customHeight="1" thickTop="1">
      <c r="A185" s="183"/>
      <c r="B185" s="183"/>
      <c r="C185" s="234"/>
      <c r="D185" s="234"/>
      <c r="E185" s="183"/>
      <c r="F185" s="183"/>
      <c r="G185" s="263"/>
      <c r="H185" s="30"/>
      <c r="I185" s="30"/>
      <c r="J185" s="30"/>
      <c r="K185" s="263"/>
    </row>
    <row r="186" spans="1:11" ht="15.75">
      <c r="A186" s="183"/>
      <c r="B186" s="183"/>
      <c r="C186" s="758" t="s">
        <v>381</v>
      </c>
      <c r="D186" s="758"/>
      <c r="E186" s="758"/>
      <c r="F186" s="758"/>
      <c r="G186" s="758"/>
      <c r="H186" s="758"/>
      <c r="I186" s="758"/>
      <c r="J186" s="758"/>
      <c r="K186" s="758"/>
    </row>
    <row r="187" spans="1:11" ht="15.75">
      <c r="A187" s="183"/>
      <c r="B187" s="183"/>
      <c r="C187" s="758"/>
      <c r="D187" s="758"/>
      <c r="E187" s="758"/>
      <c r="F187" s="758"/>
      <c r="G187" s="758"/>
      <c r="H187" s="758"/>
      <c r="I187" s="758"/>
      <c r="J187" s="758"/>
      <c r="K187" s="758"/>
    </row>
    <row r="188" spans="1:11" ht="7.5" customHeight="1">
      <c r="A188" s="183"/>
      <c r="B188" s="183"/>
      <c r="C188" s="183"/>
      <c r="D188" s="183"/>
      <c r="E188" s="183"/>
      <c r="F188" s="183"/>
      <c r="G188" s="183"/>
      <c r="H188" s="183"/>
      <c r="I188" s="183"/>
      <c r="J188" s="183"/>
      <c r="K188" s="183"/>
    </row>
    <row r="189" spans="1:11" ht="15.75" hidden="1">
      <c r="A189" s="183"/>
      <c r="B189" s="183"/>
      <c r="C189" s="183"/>
      <c r="D189" s="183"/>
      <c r="E189" s="183"/>
      <c r="F189" s="183"/>
      <c r="G189" s="183"/>
      <c r="H189" s="183"/>
      <c r="I189" s="183"/>
      <c r="J189" s="183"/>
      <c r="K189" s="183"/>
    </row>
    <row r="190" spans="1:11" ht="15.75">
      <c r="A190" s="183"/>
      <c r="B190" s="183"/>
      <c r="C190" s="183"/>
      <c r="D190" s="183"/>
      <c r="E190" s="183"/>
      <c r="F190" s="183"/>
      <c r="G190" s="183"/>
      <c r="H190" s="183"/>
      <c r="I190" s="183"/>
      <c r="J190" s="183"/>
      <c r="K190" s="183"/>
    </row>
    <row r="191" spans="1:11" ht="15.75">
      <c r="A191" s="183"/>
      <c r="B191" s="183"/>
      <c r="C191" s="183"/>
      <c r="D191" s="183"/>
      <c r="E191" s="183"/>
      <c r="F191" s="183"/>
      <c r="G191" s="183"/>
      <c r="H191" s="183"/>
      <c r="I191" s="183"/>
      <c r="J191" s="183"/>
      <c r="K191" s="183"/>
    </row>
    <row r="192" spans="1:11" ht="15.75">
      <c r="A192" s="183"/>
      <c r="B192" s="183"/>
      <c r="C192" s="183"/>
      <c r="D192" s="183"/>
      <c r="E192" s="183"/>
      <c r="F192" s="183"/>
      <c r="G192" s="183"/>
      <c r="H192" s="183"/>
      <c r="I192" s="183"/>
      <c r="J192" s="183"/>
      <c r="K192" s="183"/>
    </row>
    <row r="193" spans="1:11" ht="15.75">
      <c r="A193" s="183"/>
      <c r="B193" s="183"/>
      <c r="C193" s="183"/>
      <c r="D193" s="183"/>
      <c r="E193" s="183"/>
      <c r="F193" s="183"/>
      <c r="G193" s="183"/>
      <c r="H193" s="183"/>
      <c r="I193" s="183"/>
      <c r="J193" s="183"/>
      <c r="K193" s="183"/>
    </row>
    <row r="194" spans="1:11" ht="15.75">
      <c r="A194" s="183"/>
      <c r="B194" s="183"/>
      <c r="C194" s="183"/>
      <c r="D194" s="183"/>
      <c r="E194" s="183"/>
      <c r="F194" s="183"/>
      <c r="G194" s="183"/>
      <c r="H194" s="183"/>
      <c r="I194" s="183"/>
      <c r="J194" s="183"/>
      <c r="K194" s="183"/>
    </row>
    <row r="195" spans="1:11" ht="15.75">
      <c r="A195" s="183"/>
      <c r="B195" s="183"/>
      <c r="C195" s="183"/>
      <c r="D195" s="183"/>
      <c r="E195" s="183"/>
      <c r="F195" s="183"/>
      <c r="G195" s="183"/>
      <c r="H195" s="183"/>
      <c r="I195" s="183"/>
      <c r="J195" s="183"/>
      <c r="K195" s="183"/>
    </row>
    <row r="196" spans="1:11" ht="15.75">
      <c r="A196" s="183"/>
      <c r="B196" s="183"/>
      <c r="C196" s="183"/>
      <c r="D196" s="183"/>
      <c r="E196" s="183"/>
      <c r="F196" s="183"/>
      <c r="G196" s="183"/>
      <c r="H196" s="183"/>
      <c r="I196" s="183"/>
      <c r="J196" s="183"/>
      <c r="K196" s="183"/>
    </row>
    <row r="197" spans="1:11" ht="15.75">
      <c r="A197" s="183"/>
      <c r="B197" s="183"/>
      <c r="C197" s="183"/>
      <c r="D197" s="183"/>
      <c r="E197" s="183"/>
      <c r="F197" s="183"/>
      <c r="G197" s="183"/>
      <c r="H197" s="183"/>
      <c r="I197" s="183"/>
      <c r="J197" s="183"/>
      <c r="K197" s="183"/>
    </row>
    <row r="198" spans="1:11" ht="15.75">
      <c r="A198" s="183"/>
      <c r="B198" s="183"/>
      <c r="C198" s="183"/>
      <c r="D198" s="183"/>
      <c r="E198" s="183"/>
      <c r="F198" s="183"/>
      <c r="G198" s="183"/>
      <c r="H198" s="183"/>
      <c r="I198" s="183"/>
      <c r="J198" s="183"/>
      <c r="K198" s="183"/>
    </row>
    <row r="199" spans="1:11" ht="15.75">
      <c r="A199" s="183"/>
      <c r="B199" s="183"/>
      <c r="C199" s="183"/>
      <c r="D199" s="183"/>
      <c r="E199" s="183"/>
      <c r="F199" s="183"/>
      <c r="G199" s="183"/>
      <c r="H199" s="183"/>
      <c r="I199" s="183"/>
      <c r="J199" s="183"/>
      <c r="K199" s="183"/>
    </row>
    <row r="200" spans="1:11" ht="15.75">
      <c r="A200" s="754" t="s">
        <v>310</v>
      </c>
      <c r="B200" s="182"/>
      <c r="C200" s="754" t="s">
        <v>311</v>
      </c>
      <c r="D200" s="182"/>
      <c r="E200" s="637" t="s">
        <v>279</v>
      </c>
      <c r="F200" s="638"/>
      <c r="G200" s="638"/>
      <c r="H200" s="755"/>
      <c r="I200" s="638"/>
      <c r="J200" s="638"/>
      <c r="K200" s="639"/>
    </row>
    <row r="201" spans="1:11" ht="15.75">
      <c r="A201" s="754"/>
      <c r="B201" s="182"/>
      <c r="C201" s="754"/>
      <c r="D201" s="182"/>
      <c r="E201" s="756">
        <v>45107</v>
      </c>
      <c r="F201" s="756"/>
      <c r="G201" s="756"/>
      <c r="H201" s="182"/>
      <c r="I201" s="756">
        <v>44742</v>
      </c>
      <c r="J201" s="756"/>
      <c r="K201" s="756"/>
    </row>
    <row r="202" spans="1:11" ht="15.75">
      <c r="A202" s="754"/>
      <c r="B202" s="182"/>
      <c r="C202" s="754"/>
      <c r="D202" s="182"/>
      <c r="E202" s="484" t="s">
        <v>237</v>
      </c>
      <c r="F202" s="183"/>
      <c r="G202" s="485" t="s">
        <v>288</v>
      </c>
      <c r="H202" s="183"/>
      <c r="I202" s="485" t="s">
        <v>237</v>
      </c>
      <c r="J202" s="183"/>
      <c r="K202" s="485" t="s">
        <v>288</v>
      </c>
    </row>
    <row r="203" spans="1:11" ht="15.75">
      <c r="A203" s="183"/>
      <c r="B203" s="183"/>
      <c r="C203" s="183"/>
      <c r="D203" s="183"/>
      <c r="E203" s="183"/>
      <c r="F203" s="183"/>
      <c r="G203" s="183"/>
      <c r="H203" s="183"/>
      <c r="I203" s="183"/>
      <c r="J203" s="183"/>
      <c r="K203" s="183"/>
    </row>
    <row r="204" spans="1:11" ht="27.75" customHeight="1">
      <c r="A204" s="513">
        <v>29</v>
      </c>
      <c r="B204" s="513"/>
      <c r="C204" s="760" t="str">
        <f>"Reconciliation of cash flows from operating activities under indirect method : Tk. "&amp;FIXED(G226,0)</f>
        <v>Reconciliation of cash flows from operating activities under indirect method : Tk. -50,355,353</v>
      </c>
      <c r="D204" s="760"/>
      <c r="E204" s="760"/>
      <c r="F204" s="760"/>
      <c r="G204" s="183"/>
      <c r="H204" s="183"/>
      <c r="I204" s="183"/>
      <c r="J204" s="183"/>
      <c r="K204" s="183"/>
    </row>
    <row r="205" spans="1:11" ht="8.25" customHeight="1">
      <c r="A205" s="183"/>
      <c r="B205" s="183"/>
      <c r="C205" s="183"/>
      <c r="D205" s="183"/>
      <c r="E205" s="183"/>
      <c r="F205" s="183"/>
      <c r="G205" s="183"/>
      <c r="H205" s="183"/>
      <c r="I205" s="183"/>
      <c r="J205" s="183"/>
      <c r="K205" s="183"/>
    </row>
    <row r="206" spans="1:11" ht="15.75">
      <c r="A206" s="183"/>
      <c r="B206" s="183"/>
      <c r="C206" s="761" t="s">
        <v>177</v>
      </c>
      <c r="D206" s="761"/>
      <c r="E206" s="761"/>
      <c r="F206" s="183"/>
      <c r="G206" s="514">
        <f>'IS'!I38</f>
        <v>20560797.836904757</v>
      </c>
      <c r="H206" s="514"/>
      <c r="I206" s="514"/>
      <c r="J206" s="514"/>
      <c r="K206" s="514">
        <v>5789771</v>
      </c>
    </row>
    <row r="207" spans="1:11" ht="6" customHeight="1">
      <c r="A207" s="183"/>
      <c r="B207" s="183"/>
      <c r="C207" s="183"/>
      <c r="D207" s="183"/>
      <c r="E207" s="183"/>
      <c r="F207" s="183"/>
      <c r="G207" s="183"/>
      <c r="H207" s="183"/>
      <c r="I207" s="183"/>
      <c r="J207" s="183"/>
      <c r="K207" s="183"/>
    </row>
    <row r="208" spans="1:11" ht="15.75">
      <c r="A208" s="183"/>
      <c r="B208" s="183"/>
      <c r="C208" s="515" t="s">
        <v>183</v>
      </c>
      <c r="D208" s="515"/>
      <c r="E208" s="183"/>
      <c r="F208" s="183"/>
      <c r="G208" s="183"/>
      <c r="H208" s="183"/>
      <c r="I208" s="183"/>
      <c r="J208" s="183"/>
      <c r="K208" s="183"/>
    </row>
    <row r="209" spans="1:11" ht="15.75">
      <c r="A209" s="183"/>
      <c r="B209" s="183"/>
      <c r="C209" s="515" t="s">
        <v>273</v>
      </c>
      <c r="D209" s="515"/>
      <c r="E209" s="183"/>
      <c r="F209" s="183"/>
      <c r="G209" s="516">
        <v>5714326</v>
      </c>
      <c r="H209" s="516"/>
      <c r="I209" s="516"/>
      <c r="J209" s="516"/>
      <c r="K209" s="516">
        <v>3245433</v>
      </c>
    </row>
    <row r="210" spans="1:11" ht="15.75">
      <c r="A210" s="183"/>
      <c r="B210" s="183"/>
      <c r="C210" s="515" t="s">
        <v>33</v>
      </c>
      <c r="D210" s="515"/>
      <c r="E210" s="183"/>
      <c r="F210" s="183"/>
      <c r="G210" s="516">
        <f>'IS'!I34</f>
        <v>3597268.96071429</v>
      </c>
      <c r="H210" s="516"/>
      <c r="I210" s="516"/>
      <c r="J210" s="516"/>
      <c r="K210" s="516">
        <v>1631396</v>
      </c>
    </row>
    <row r="211" spans="1:11" ht="15.75">
      <c r="A211" s="183"/>
      <c r="B211" s="183"/>
      <c r="C211" s="183" t="s">
        <v>172</v>
      </c>
      <c r="D211" s="183"/>
      <c r="E211" s="183"/>
      <c r="F211" s="183"/>
      <c r="G211" s="516">
        <f>G164</f>
        <v>2488832.25</v>
      </c>
      <c r="H211" s="516"/>
      <c r="I211" s="516"/>
      <c r="J211" s="516"/>
      <c r="K211" s="516">
        <v>735811</v>
      </c>
    </row>
    <row r="212" spans="1:11" ht="15.75">
      <c r="A212" s="183"/>
      <c r="B212" s="183"/>
      <c r="C212" s="183" t="s">
        <v>421</v>
      </c>
      <c r="D212" s="183"/>
      <c r="E212" s="183"/>
      <c r="F212" s="183"/>
      <c r="G212" s="516">
        <f>'IS'!I27</f>
        <v>1332344.9523809524</v>
      </c>
      <c r="H212" s="516"/>
      <c r="I212" s="516"/>
      <c r="J212" s="516"/>
      <c r="K212" s="516">
        <v>0</v>
      </c>
    </row>
    <row r="213" spans="1:11" ht="15.75">
      <c r="A213" s="183"/>
      <c r="B213" s="183"/>
      <c r="C213" s="183" t="s">
        <v>257</v>
      </c>
      <c r="D213" s="183"/>
      <c r="E213" s="183"/>
      <c r="F213" s="183"/>
      <c r="G213" s="516">
        <v>658201</v>
      </c>
      <c r="H213" s="516"/>
      <c r="I213" s="516"/>
      <c r="J213" s="516"/>
      <c r="K213" s="516">
        <v>10879</v>
      </c>
    </row>
    <row r="214" spans="1:11" ht="15.75">
      <c r="A214" s="183"/>
      <c r="B214" s="183"/>
      <c r="C214" s="515" t="s">
        <v>179</v>
      </c>
      <c r="D214" s="515"/>
      <c r="E214" s="183"/>
      <c r="F214" s="183"/>
      <c r="G214" s="516">
        <v>-1051256</v>
      </c>
      <c r="H214" s="516"/>
      <c r="I214" s="516"/>
      <c r="J214" s="516"/>
      <c r="K214" s="516">
        <v>-1403656</v>
      </c>
    </row>
    <row r="215" spans="1:11" ht="15.75">
      <c r="A215" s="183"/>
      <c r="B215" s="183"/>
      <c r="C215" s="183" t="s">
        <v>178</v>
      </c>
      <c r="D215" s="183"/>
      <c r="E215" s="183"/>
      <c r="F215" s="183"/>
      <c r="G215" s="516">
        <v>-184407</v>
      </c>
      <c r="H215" s="516"/>
      <c r="I215" s="516"/>
      <c r="J215" s="516"/>
      <c r="K215" s="516">
        <v>-614639</v>
      </c>
    </row>
    <row r="216" spans="1:11" ht="15.75">
      <c r="A216" s="183"/>
      <c r="B216" s="183"/>
      <c r="C216" s="183" t="s">
        <v>255</v>
      </c>
      <c r="D216" s="183"/>
      <c r="E216" s="183"/>
      <c r="F216" s="183"/>
      <c r="G216" s="516">
        <v>-60429612</v>
      </c>
      <c r="H216" s="516"/>
      <c r="I216" s="516"/>
      <c r="J216" s="516"/>
      <c r="K216" s="516">
        <v>-7663427</v>
      </c>
    </row>
    <row r="217" spans="1:11" ht="15.75">
      <c r="A217" s="183"/>
      <c r="B217" s="183"/>
      <c r="C217" s="183" t="s">
        <v>256</v>
      </c>
      <c r="D217" s="183"/>
      <c r="E217" s="183"/>
      <c r="F217" s="183"/>
      <c r="G217" s="516">
        <v>-2959017</v>
      </c>
      <c r="H217" s="516"/>
      <c r="I217" s="516"/>
      <c r="J217" s="516"/>
      <c r="K217" s="516">
        <v>-13563000</v>
      </c>
    </row>
    <row r="218" spans="1:11" ht="15.75">
      <c r="A218" s="183"/>
      <c r="B218" s="183"/>
      <c r="C218" s="183" t="s">
        <v>382</v>
      </c>
      <c r="D218" s="183"/>
      <c r="E218" s="183"/>
      <c r="F218" s="183"/>
      <c r="G218" s="516">
        <v>-13426570</v>
      </c>
      <c r="H218" s="516"/>
      <c r="I218" s="516"/>
      <c r="J218" s="516"/>
      <c r="K218" s="516">
        <v>0</v>
      </c>
    </row>
    <row r="219" spans="1:11" ht="15.75">
      <c r="A219" s="183"/>
      <c r="B219" s="183"/>
      <c r="C219" s="183" t="s">
        <v>384</v>
      </c>
      <c r="D219" s="183"/>
      <c r="E219" s="183"/>
      <c r="F219" s="183"/>
      <c r="G219" s="516">
        <v>0</v>
      </c>
      <c r="H219" s="516"/>
      <c r="I219" s="516"/>
      <c r="J219" s="516"/>
      <c r="K219" s="516">
        <v>5734125</v>
      </c>
    </row>
    <row r="220" spans="1:11" ht="15.75">
      <c r="A220" s="183"/>
      <c r="B220" s="183"/>
      <c r="C220" s="183"/>
      <c r="D220" s="183"/>
      <c r="E220" s="183"/>
      <c r="F220" s="183"/>
      <c r="G220" s="516"/>
      <c r="H220" s="516"/>
      <c r="I220" s="516"/>
      <c r="J220" s="516"/>
      <c r="K220" s="516">
        <v>0</v>
      </c>
    </row>
    <row r="221" spans="1:11" ht="15.75">
      <c r="A221" s="183"/>
      <c r="B221" s="183"/>
      <c r="C221" s="183" t="s">
        <v>182</v>
      </c>
      <c r="D221" s="183"/>
      <c r="E221" s="183"/>
      <c r="F221" s="183"/>
      <c r="G221" s="516">
        <v>281789</v>
      </c>
      <c r="H221" s="516"/>
      <c r="I221" s="516"/>
      <c r="J221" s="516"/>
      <c r="K221" s="516">
        <v>168183</v>
      </c>
    </row>
    <row r="222" spans="1:11" ht="15.75">
      <c r="A222" s="183"/>
      <c r="B222" s="183"/>
      <c r="C222" s="183"/>
      <c r="D222" s="183"/>
      <c r="E222" s="183"/>
      <c r="F222" s="183"/>
      <c r="G222" s="516"/>
      <c r="H222" s="516"/>
      <c r="I222" s="516"/>
      <c r="J222" s="516"/>
      <c r="K222" s="516"/>
    </row>
    <row r="223" spans="1:11" ht="15.75">
      <c r="A223" s="183"/>
      <c r="B223" s="183"/>
      <c r="C223" s="183" t="s">
        <v>383</v>
      </c>
      <c r="D223" s="183"/>
      <c r="E223" s="183"/>
      <c r="F223" s="183"/>
      <c r="G223" s="516"/>
      <c r="H223" s="516"/>
      <c r="I223" s="516"/>
      <c r="J223" s="516"/>
      <c r="K223" s="516"/>
    </row>
    <row r="224" spans="1:11" ht="15.75">
      <c r="A224" s="183"/>
      <c r="B224" s="183"/>
      <c r="C224" s="183" t="s">
        <v>383</v>
      </c>
      <c r="D224" s="183"/>
      <c r="E224" s="183"/>
      <c r="F224" s="183"/>
      <c r="G224" s="516">
        <v>-6938051</v>
      </c>
      <c r="H224" s="516"/>
      <c r="I224" s="516"/>
      <c r="J224" s="516"/>
      <c r="K224" s="516">
        <v>6938050</v>
      </c>
    </row>
    <row r="225" spans="1:11" ht="15.75">
      <c r="A225" s="183"/>
      <c r="B225" s="183"/>
      <c r="C225" s="183" t="s">
        <v>258</v>
      </c>
      <c r="D225" s="183"/>
      <c r="E225" s="183"/>
      <c r="F225" s="183"/>
      <c r="G225" s="517">
        <v>0</v>
      </c>
      <c r="H225" s="516"/>
      <c r="I225" s="516"/>
      <c r="J225" s="516"/>
      <c r="K225" s="517">
        <v>-535356</v>
      </c>
    </row>
    <row r="226" spans="1:11" ht="15.75" customHeight="1" thickBot="1">
      <c r="A226" s="183"/>
      <c r="B226" s="183"/>
      <c r="C226" s="30" t="s">
        <v>180</v>
      </c>
      <c r="D226" s="30"/>
      <c r="E226" s="183"/>
      <c r="F226" s="183"/>
      <c r="G226" s="518">
        <f>SUM(G206:G225)</f>
        <v>-50355353</v>
      </c>
      <c r="H226" s="519"/>
      <c r="I226" s="519"/>
      <c r="J226" s="519"/>
      <c r="K226" s="518">
        <f>SUM(K206:K225)</f>
        <v>473570</v>
      </c>
    </row>
    <row r="227" spans="1:11" ht="16.5" hidden="1" thickTop="1">
      <c r="A227" s="183"/>
      <c r="B227" s="183"/>
      <c r="C227" s="183"/>
      <c r="D227" s="183"/>
      <c r="E227" s="183"/>
      <c r="F227" s="183"/>
      <c r="G227" s="183"/>
      <c r="H227" s="183"/>
      <c r="I227" s="183"/>
      <c r="J227" s="183"/>
      <c r="K227" s="183"/>
    </row>
    <row r="228" spans="1:11" ht="15.75" hidden="1">
      <c r="A228" s="183"/>
      <c r="B228" s="183"/>
      <c r="C228" s="183"/>
      <c r="D228" s="183"/>
      <c r="E228" s="183"/>
      <c r="F228" s="183"/>
      <c r="G228" s="183"/>
      <c r="H228" s="183"/>
      <c r="I228" s="183"/>
      <c r="J228" s="183"/>
      <c r="K228" s="183"/>
    </row>
    <row r="229" spans="1:11" ht="15.75" hidden="1">
      <c r="A229" s="183"/>
      <c r="B229" s="183"/>
      <c r="C229" s="183"/>
      <c r="D229" s="183"/>
      <c r="E229" s="183"/>
      <c r="F229" s="183"/>
      <c r="G229" s="183"/>
      <c r="H229" s="183"/>
      <c r="I229" s="183"/>
      <c r="J229" s="183"/>
      <c r="K229" s="183"/>
    </row>
    <row r="230" spans="1:11" ht="16.5" hidden="1" thickTop="1">
      <c r="A230" s="183"/>
      <c r="B230" s="183"/>
      <c r="C230" s="183"/>
      <c r="D230" s="183"/>
      <c r="E230" s="183"/>
      <c r="F230" s="183"/>
      <c r="G230" s="183"/>
      <c r="H230" s="183"/>
      <c r="I230" s="183"/>
      <c r="J230" s="183"/>
      <c r="K230" s="183"/>
    </row>
    <row r="231" spans="1:11" ht="15.75" hidden="1">
      <c r="A231" s="183"/>
      <c r="B231" s="183"/>
      <c r="C231" s="183"/>
      <c r="D231" s="183"/>
      <c r="E231" s="183"/>
      <c r="F231" s="183"/>
      <c r="G231" s="183"/>
      <c r="H231" s="183"/>
      <c r="I231" s="183"/>
      <c r="J231" s="183"/>
      <c r="K231" s="183"/>
    </row>
    <row r="232" spans="1:11" ht="15.75" hidden="1">
      <c r="A232" s="183"/>
      <c r="B232" s="183"/>
      <c r="C232" s="183"/>
      <c r="D232" s="183"/>
      <c r="E232" s="183"/>
      <c r="F232" s="183"/>
      <c r="G232" s="183"/>
      <c r="H232" s="183"/>
      <c r="I232" s="183"/>
      <c r="J232" s="183"/>
      <c r="K232" s="183"/>
    </row>
    <row r="233" spans="1:11" ht="16.5" thickTop="1">
      <c r="A233" s="486">
        <v>30</v>
      </c>
      <c r="B233" s="486"/>
      <c r="C233" s="30" t="s">
        <v>244</v>
      </c>
      <c r="D233" s="30"/>
      <c r="E233" s="183"/>
      <c r="F233" s="183"/>
      <c r="G233" s="183"/>
      <c r="H233" s="183"/>
      <c r="I233" s="183"/>
      <c r="J233" s="183"/>
      <c r="K233" s="183"/>
    </row>
    <row r="234" spans="1:11" ht="7.5" customHeight="1">
      <c r="A234" s="183"/>
      <c r="B234" s="183"/>
      <c r="C234" s="183"/>
      <c r="D234" s="183"/>
      <c r="E234" s="183"/>
      <c r="F234" s="183"/>
      <c r="G234" s="183"/>
      <c r="H234" s="183"/>
      <c r="I234" s="183"/>
      <c r="J234" s="183"/>
      <c r="K234" s="183"/>
    </row>
    <row r="235" spans="1:11" ht="15.75">
      <c r="A235" s="183"/>
      <c r="B235" s="183"/>
      <c r="C235" s="183" t="s">
        <v>245</v>
      </c>
      <c r="D235" s="183"/>
      <c r="E235" s="183"/>
      <c r="F235" s="183"/>
      <c r="G235" s="183"/>
      <c r="H235" s="183"/>
      <c r="I235" s="183"/>
      <c r="J235" s="183"/>
      <c r="K235" s="183"/>
    </row>
    <row r="236" spans="1:11" ht="15.75">
      <c r="A236" s="183"/>
      <c r="B236" s="183"/>
      <c r="C236" s="183"/>
      <c r="D236" s="183"/>
      <c r="E236" s="183"/>
      <c r="F236" s="183"/>
      <c r="G236" s="183"/>
      <c r="H236" s="183"/>
      <c r="I236" s="183"/>
      <c r="J236" s="183"/>
      <c r="K236" s="183"/>
    </row>
    <row r="237" spans="1:11" ht="15.75">
      <c r="A237" s="486">
        <v>31</v>
      </c>
      <c r="B237" s="486"/>
      <c r="C237" s="30" t="s">
        <v>246</v>
      </c>
      <c r="D237" s="30"/>
      <c r="E237" s="183"/>
      <c r="F237" s="183"/>
      <c r="G237" s="183"/>
      <c r="H237" s="183"/>
      <c r="I237" s="183"/>
      <c r="J237" s="183"/>
      <c r="K237" s="183"/>
    </row>
    <row r="238" spans="1:11" ht="9" customHeight="1">
      <c r="A238" s="183"/>
      <c r="B238" s="183"/>
      <c r="C238" s="183"/>
      <c r="D238" s="183"/>
      <c r="E238" s="183"/>
      <c r="F238" s="183"/>
      <c r="G238" s="183"/>
      <c r="H238" s="183"/>
      <c r="I238" s="183"/>
      <c r="J238" s="183"/>
      <c r="K238" s="183"/>
    </row>
    <row r="239" spans="1:11" ht="15.75">
      <c r="A239" s="183"/>
      <c r="B239" s="183"/>
      <c r="C239" s="183" t="s">
        <v>346</v>
      </c>
      <c r="D239" s="183"/>
      <c r="E239" s="183"/>
      <c r="F239" s="183"/>
      <c r="G239" s="183"/>
      <c r="H239" s="183"/>
      <c r="I239" s="183"/>
      <c r="J239" s="183"/>
      <c r="K239" s="183"/>
    </row>
    <row r="240" spans="1:11" ht="15.75">
      <c r="A240" s="486">
        <v>32</v>
      </c>
      <c r="B240" s="486"/>
      <c r="C240" s="30" t="s">
        <v>247</v>
      </c>
      <c r="D240" s="30"/>
      <c r="E240" s="183"/>
      <c r="F240" s="183"/>
      <c r="G240" s="183"/>
      <c r="H240" s="183"/>
      <c r="I240" s="183"/>
      <c r="J240" s="183"/>
      <c r="K240" s="183"/>
    </row>
    <row r="241" spans="1:11" ht="9" customHeight="1">
      <c r="A241" s="183"/>
      <c r="B241" s="183"/>
      <c r="C241" s="183"/>
      <c r="D241" s="183"/>
      <c r="E241" s="183"/>
      <c r="F241" s="183"/>
      <c r="G241" s="183"/>
      <c r="H241" s="183"/>
      <c r="I241" s="183"/>
      <c r="J241" s="183"/>
      <c r="K241" s="183"/>
    </row>
    <row r="242" spans="1:11" ht="15.75">
      <c r="A242" s="183"/>
      <c r="B242" s="183"/>
      <c r="C242" s="758" t="s">
        <v>313</v>
      </c>
      <c r="D242" s="758"/>
      <c r="E242" s="758"/>
      <c r="F242" s="758"/>
      <c r="G242" s="758"/>
      <c r="H242" s="758"/>
      <c r="I242" s="758"/>
      <c r="J242" s="758"/>
      <c r="K242" s="758"/>
    </row>
    <row r="243" spans="1:11" ht="30.75" customHeight="1">
      <c r="A243" s="183"/>
      <c r="B243" s="183"/>
      <c r="C243" s="758"/>
      <c r="D243" s="758"/>
      <c r="E243" s="758"/>
      <c r="F243" s="758"/>
      <c r="G243" s="758"/>
      <c r="H243" s="758"/>
      <c r="I243" s="758"/>
      <c r="J243" s="758"/>
      <c r="K243" s="758"/>
    </row>
    <row r="244" spans="1:11" ht="14.25" customHeight="1">
      <c r="A244" s="183"/>
      <c r="B244" s="183"/>
      <c r="C244" s="537"/>
      <c r="D244" s="537"/>
      <c r="E244" s="537"/>
      <c r="F244" s="537"/>
      <c r="G244" s="537"/>
      <c r="H244" s="537"/>
      <c r="I244" s="537"/>
      <c r="J244" s="537"/>
      <c r="K244" s="537"/>
    </row>
    <row r="245" spans="1:11" ht="15.75" hidden="1">
      <c r="A245" s="183"/>
      <c r="B245" s="183"/>
      <c r="C245" s="183"/>
      <c r="D245" s="183"/>
      <c r="E245" s="183"/>
      <c r="F245" s="183"/>
      <c r="G245" s="183"/>
      <c r="H245" s="183"/>
      <c r="I245" s="183"/>
      <c r="J245" s="183"/>
      <c r="K245" s="183"/>
    </row>
    <row r="246" spans="1:11" ht="15.75" hidden="1">
      <c r="A246" s="183"/>
      <c r="B246" s="183"/>
      <c r="C246" s="183"/>
      <c r="D246" s="183"/>
      <c r="E246" s="183"/>
      <c r="F246" s="183"/>
      <c r="G246" s="183"/>
      <c r="H246" s="183"/>
      <c r="I246" s="183"/>
      <c r="J246" s="183"/>
      <c r="K246" s="183"/>
    </row>
    <row r="247" spans="1:11" ht="15.75">
      <c r="A247" s="486">
        <v>33</v>
      </c>
      <c r="B247" s="486"/>
      <c r="C247" s="30" t="s">
        <v>248</v>
      </c>
      <c r="D247" s="30"/>
      <c r="E247" s="183"/>
      <c r="F247" s="183"/>
      <c r="G247" s="183"/>
      <c r="H247" s="183"/>
      <c r="I247" s="183"/>
      <c r="J247" s="183"/>
      <c r="K247" s="183"/>
    </row>
    <row r="248" spans="1:11" ht="15.75">
      <c r="A248" s="183"/>
      <c r="B248" s="183"/>
      <c r="C248" s="183"/>
      <c r="D248" s="183"/>
      <c r="E248" s="183"/>
      <c r="F248" s="183"/>
      <c r="G248" s="183"/>
      <c r="H248" s="183"/>
      <c r="I248" s="183"/>
      <c r="J248" s="183"/>
      <c r="K248" s="183"/>
    </row>
    <row r="249" spans="1:11" ht="15.75" customHeight="1">
      <c r="A249" s="183"/>
      <c r="B249" s="183"/>
      <c r="C249" s="758" t="s">
        <v>294</v>
      </c>
      <c r="D249" s="758"/>
      <c r="E249" s="758"/>
      <c r="F249" s="758"/>
      <c r="G249" s="758"/>
      <c r="H249" s="758"/>
      <c r="I249" s="758"/>
      <c r="J249" s="758"/>
      <c r="K249" s="758"/>
    </row>
    <row r="250" spans="1:11" ht="15.75">
      <c r="A250" s="183"/>
      <c r="B250" s="183"/>
      <c r="C250" s="758"/>
      <c r="D250" s="758"/>
      <c r="E250" s="758"/>
      <c r="F250" s="758"/>
      <c r="G250" s="758"/>
      <c r="H250" s="758"/>
      <c r="I250" s="758"/>
      <c r="J250" s="758"/>
      <c r="K250" s="758"/>
    </row>
    <row r="251" spans="1:11" ht="15.75">
      <c r="A251" s="183"/>
      <c r="B251" s="183"/>
      <c r="C251" s="758"/>
      <c r="D251" s="758"/>
      <c r="E251" s="758"/>
      <c r="F251" s="758"/>
      <c r="G251" s="758"/>
      <c r="H251" s="758"/>
      <c r="I251" s="758"/>
      <c r="J251" s="758"/>
      <c r="K251" s="758"/>
    </row>
    <row r="252" spans="1:11" ht="1.5" customHeight="1">
      <c r="A252" s="183"/>
      <c r="B252" s="183"/>
      <c r="C252" s="758"/>
      <c r="D252" s="758"/>
      <c r="E252" s="758"/>
      <c r="F252" s="758"/>
      <c r="G252" s="758"/>
      <c r="H252" s="758"/>
      <c r="I252" s="758"/>
      <c r="J252" s="758"/>
      <c r="K252" s="758"/>
    </row>
    <row r="253" spans="1:11" ht="15.75" hidden="1">
      <c r="A253" s="183"/>
      <c r="B253" s="183"/>
      <c r="C253" s="758"/>
      <c r="D253" s="758"/>
      <c r="E253" s="758"/>
      <c r="F253" s="758"/>
      <c r="G253" s="758"/>
      <c r="H253" s="758"/>
      <c r="I253" s="758"/>
      <c r="J253" s="758"/>
      <c r="K253" s="758"/>
    </row>
    <row r="254" spans="1:11" ht="15.75" hidden="1">
      <c r="A254" s="183"/>
      <c r="B254" s="183"/>
      <c r="C254" s="758"/>
      <c r="D254" s="758"/>
      <c r="E254" s="758"/>
      <c r="F254" s="758"/>
      <c r="G254" s="758"/>
      <c r="H254" s="758"/>
      <c r="I254" s="758"/>
      <c r="J254" s="758"/>
      <c r="K254" s="758"/>
    </row>
    <row r="255" spans="1:11" ht="15.75" hidden="1">
      <c r="A255" s="183"/>
      <c r="B255" s="183"/>
      <c r="C255" s="758"/>
      <c r="D255" s="758"/>
      <c r="E255" s="758"/>
      <c r="F255" s="758"/>
      <c r="G255" s="758"/>
      <c r="H255" s="758"/>
      <c r="I255" s="758"/>
      <c r="J255" s="758"/>
      <c r="K255" s="758"/>
    </row>
    <row r="256" spans="1:11" ht="15.75" hidden="1">
      <c r="A256" s="183"/>
      <c r="B256" s="183"/>
      <c r="C256" s="758"/>
      <c r="D256" s="758"/>
      <c r="E256" s="758"/>
      <c r="F256" s="758"/>
      <c r="G256" s="758"/>
      <c r="H256" s="758"/>
      <c r="I256" s="758"/>
      <c r="J256" s="758"/>
      <c r="K256" s="758"/>
    </row>
    <row r="257" spans="1:11" ht="15.75" hidden="1">
      <c r="A257" s="183"/>
      <c r="B257" s="183"/>
      <c r="C257" s="758"/>
      <c r="D257" s="758"/>
      <c r="E257" s="758"/>
      <c r="F257" s="758"/>
      <c r="G257" s="758"/>
      <c r="H257" s="758"/>
      <c r="I257" s="758"/>
      <c r="J257" s="758"/>
      <c r="K257" s="758"/>
    </row>
    <row r="258" spans="1:11" ht="15.75" hidden="1">
      <c r="A258" s="183"/>
      <c r="B258" s="183"/>
      <c r="C258" s="183"/>
      <c r="D258" s="183"/>
      <c r="E258" s="183"/>
      <c r="F258" s="183"/>
      <c r="G258" s="183"/>
      <c r="H258" s="183"/>
      <c r="I258" s="183"/>
      <c r="J258" s="183"/>
      <c r="K258" s="183"/>
    </row>
    <row r="259" spans="1:11" ht="15.75" hidden="1">
      <c r="A259" s="183"/>
      <c r="B259" s="183"/>
      <c r="C259" s="183"/>
      <c r="D259" s="183"/>
      <c r="E259" s="183"/>
      <c r="F259" s="183"/>
      <c r="G259" s="183"/>
      <c r="H259" s="183"/>
      <c r="I259" s="183"/>
      <c r="J259" s="183"/>
      <c r="K259" s="183"/>
    </row>
    <row r="260" spans="1:11" ht="15.75" hidden="1">
      <c r="A260" s="183"/>
      <c r="B260" s="183"/>
      <c r="C260" s="183"/>
      <c r="D260" s="183"/>
      <c r="E260" s="183"/>
      <c r="F260" s="183"/>
      <c r="G260" s="183"/>
      <c r="H260" s="183"/>
      <c r="I260" s="183"/>
      <c r="J260" s="183"/>
      <c r="K260" s="183"/>
    </row>
    <row r="261" spans="1:11" ht="15.75" hidden="1">
      <c r="A261" s="183"/>
      <c r="B261" s="183"/>
      <c r="C261" s="183"/>
      <c r="D261" s="183"/>
      <c r="E261" s="183"/>
      <c r="F261" s="183"/>
      <c r="G261" s="183"/>
      <c r="H261" s="183"/>
      <c r="I261" s="183"/>
      <c r="J261" s="183"/>
      <c r="K261" s="183"/>
    </row>
    <row r="262" spans="1:11" ht="15.75" hidden="1">
      <c r="A262" s="183"/>
      <c r="B262" s="183"/>
      <c r="C262" s="183"/>
      <c r="D262" s="183"/>
      <c r="E262" s="183"/>
      <c r="F262" s="183"/>
      <c r="G262" s="183"/>
      <c r="H262" s="183"/>
      <c r="I262" s="183"/>
      <c r="J262" s="183"/>
      <c r="K262" s="183"/>
    </row>
    <row r="263" spans="1:11" ht="15.75" hidden="1">
      <c r="A263" s="183"/>
      <c r="B263" s="183"/>
      <c r="C263" s="183"/>
      <c r="D263" s="183"/>
      <c r="E263" s="183"/>
      <c r="F263" s="183"/>
      <c r="G263" s="183"/>
      <c r="H263" s="183"/>
      <c r="I263" s="183"/>
      <c r="J263" s="183"/>
      <c r="K263" s="183"/>
    </row>
    <row r="264" spans="1:11" ht="15.75">
      <c r="A264" s="486">
        <v>34</v>
      </c>
      <c r="B264" s="486"/>
      <c r="C264" s="30" t="s">
        <v>249</v>
      </c>
      <c r="D264" s="30"/>
      <c r="E264" s="183"/>
      <c r="F264" s="183"/>
      <c r="G264" s="183"/>
      <c r="H264" s="183"/>
      <c r="I264" s="183"/>
      <c r="J264" s="183"/>
      <c r="K264" s="183"/>
    </row>
    <row r="265" spans="1:11" ht="15.75">
      <c r="A265" s="183"/>
      <c r="B265" s="183"/>
      <c r="C265" s="183"/>
      <c r="D265" s="183"/>
      <c r="E265" s="183"/>
      <c r="F265" s="183"/>
      <c r="G265" s="183"/>
      <c r="H265" s="183"/>
      <c r="I265" s="183"/>
      <c r="J265" s="183"/>
      <c r="K265" s="183"/>
    </row>
    <row r="266" spans="1:11" ht="15.75">
      <c r="A266" s="183"/>
      <c r="B266" s="183"/>
      <c r="C266" s="183" t="s">
        <v>403</v>
      </c>
      <c r="D266" s="183"/>
      <c r="E266" s="183"/>
      <c r="F266" s="183"/>
      <c r="G266" s="183"/>
      <c r="H266" s="183"/>
      <c r="I266" s="183"/>
      <c r="J266" s="183"/>
      <c r="K266" s="183"/>
    </row>
    <row r="267" spans="1:11" ht="15.75">
      <c r="A267" s="183"/>
      <c r="B267" s="183"/>
      <c r="C267" s="183"/>
      <c r="D267" s="183"/>
      <c r="E267" s="183"/>
      <c r="F267" s="183"/>
      <c r="G267" s="183"/>
      <c r="H267" s="183"/>
      <c r="I267" s="183"/>
      <c r="J267" s="183"/>
      <c r="K267" s="183"/>
    </row>
    <row r="268" spans="1:11" ht="15.75">
      <c r="A268" s="183"/>
      <c r="B268" s="183"/>
      <c r="C268" s="758" t="s">
        <v>307</v>
      </c>
      <c r="D268" s="758"/>
      <c r="E268" s="758"/>
      <c r="F268" s="758"/>
      <c r="G268" s="758"/>
      <c r="H268" s="758"/>
      <c r="I268" s="758"/>
      <c r="J268" s="758"/>
      <c r="K268" s="758"/>
    </row>
    <row r="269" spans="1:11" ht="15.75">
      <c r="A269" s="183"/>
      <c r="B269" s="183"/>
      <c r="C269" s="758"/>
      <c r="D269" s="758"/>
      <c r="E269" s="758"/>
      <c r="F269" s="758"/>
      <c r="G269" s="758"/>
      <c r="H269" s="758"/>
      <c r="I269" s="758"/>
      <c r="J269" s="758"/>
      <c r="K269" s="758"/>
    </row>
    <row r="270" spans="1:11" ht="12.75" customHeight="1">
      <c r="A270" s="183"/>
      <c r="B270" s="183"/>
      <c r="C270" s="183"/>
      <c r="D270" s="183"/>
      <c r="E270" s="183"/>
      <c r="F270" s="183"/>
      <c r="G270" s="183"/>
      <c r="H270" s="183"/>
      <c r="I270" s="183"/>
      <c r="J270" s="183"/>
      <c r="K270" s="183"/>
    </row>
    <row r="271" spans="1:11" ht="15.75">
      <c r="A271" s="183"/>
      <c r="B271" s="183"/>
      <c r="C271" s="758" t="s">
        <v>308</v>
      </c>
      <c r="D271" s="758"/>
      <c r="E271" s="758"/>
      <c r="F271" s="758"/>
      <c r="G271" s="758"/>
      <c r="H271" s="758"/>
      <c r="I271" s="758"/>
      <c r="J271" s="758"/>
      <c r="K271" s="758"/>
    </row>
    <row r="272" spans="1:11" ht="15.75">
      <c r="A272" s="183"/>
      <c r="B272" s="183"/>
      <c r="C272" s="758"/>
      <c r="D272" s="758"/>
      <c r="E272" s="758"/>
      <c r="F272" s="758"/>
      <c r="G272" s="758"/>
      <c r="H272" s="758"/>
      <c r="I272" s="758"/>
      <c r="J272" s="758"/>
      <c r="K272" s="758"/>
    </row>
    <row r="273" spans="1:11" ht="15.75">
      <c r="A273" s="183"/>
      <c r="B273" s="183"/>
      <c r="C273" s="758"/>
      <c r="D273" s="758"/>
      <c r="E273" s="758"/>
      <c r="F273" s="758"/>
      <c r="G273" s="758"/>
      <c r="H273" s="758"/>
      <c r="I273" s="758"/>
      <c r="J273" s="758"/>
      <c r="K273" s="758"/>
    </row>
    <row r="274" spans="1:11" ht="9" customHeight="1">
      <c r="A274" s="183"/>
      <c r="B274" s="183"/>
      <c r="C274" s="183"/>
      <c r="D274" s="183"/>
      <c r="E274" s="183"/>
      <c r="F274" s="183"/>
      <c r="G274" s="183"/>
      <c r="H274" s="183"/>
      <c r="I274" s="183"/>
      <c r="J274" s="183"/>
      <c r="K274" s="183"/>
    </row>
    <row r="275" spans="1:11" ht="15.75">
      <c r="A275" s="183"/>
      <c r="B275" s="183"/>
      <c r="C275" s="759" t="s">
        <v>390</v>
      </c>
      <c r="D275" s="759"/>
      <c r="E275" s="759"/>
      <c r="F275" s="759"/>
      <c r="G275" s="759"/>
      <c r="H275" s="759"/>
      <c r="I275" s="759"/>
      <c r="J275" s="759"/>
      <c r="K275" s="759"/>
    </row>
    <row r="276" spans="1:11" ht="15.75">
      <c r="A276" s="183"/>
      <c r="B276" s="183"/>
      <c r="C276" s="759"/>
      <c r="D276" s="759"/>
      <c r="E276" s="759"/>
      <c r="F276" s="759"/>
      <c r="G276" s="759"/>
      <c r="H276" s="759"/>
      <c r="I276" s="759"/>
      <c r="J276" s="759"/>
      <c r="K276" s="759"/>
    </row>
    <row r="277" spans="1:11" ht="55.5" customHeight="1">
      <c r="A277" s="183"/>
      <c r="B277" s="183"/>
      <c r="C277" s="183"/>
      <c r="D277" s="183"/>
      <c r="E277" s="183"/>
      <c r="F277" s="183"/>
      <c r="G277" s="183"/>
      <c r="H277" s="183"/>
      <c r="I277" s="183"/>
      <c r="J277" s="183"/>
      <c r="K277" s="183"/>
    </row>
    <row r="278" spans="1:11" ht="18" customHeight="1">
      <c r="A278" s="486">
        <v>35</v>
      </c>
      <c r="B278" s="486"/>
      <c r="C278" s="30" t="s">
        <v>250</v>
      </c>
      <c r="D278" s="30"/>
      <c r="E278" s="183"/>
      <c r="F278" s="183"/>
      <c r="G278" s="183"/>
      <c r="H278" s="183"/>
      <c r="I278" s="183"/>
      <c r="J278" s="183"/>
      <c r="K278" s="183"/>
    </row>
    <row r="279" spans="1:11" ht="21.75" customHeight="1">
      <c r="A279" s="183"/>
      <c r="B279" s="183"/>
      <c r="C279" s="692" t="s">
        <v>412</v>
      </c>
      <c r="D279" s="692"/>
      <c r="E279" s="692"/>
      <c r="F279" s="692"/>
      <c r="G279" s="692"/>
      <c r="H279" s="692"/>
      <c r="I279" s="692"/>
      <c r="J279" s="692"/>
      <c r="K279" s="692"/>
    </row>
    <row r="280" spans="1:11" ht="21.75" customHeight="1">
      <c r="A280" s="183"/>
      <c r="B280" s="183"/>
      <c r="C280" s="692"/>
      <c r="D280" s="692"/>
      <c r="E280" s="692"/>
      <c r="F280" s="692"/>
      <c r="G280" s="692"/>
      <c r="H280" s="692"/>
      <c r="I280" s="692"/>
      <c r="J280" s="692"/>
      <c r="K280" s="692"/>
    </row>
    <row r="281" spans="1:11" ht="38.25" customHeight="1">
      <c r="A281" s="183"/>
      <c r="B281" s="183"/>
      <c r="C281" s="692"/>
      <c r="D281" s="692"/>
      <c r="E281" s="692"/>
      <c r="F281" s="692"/>
      <c r="G281" s="692"/>
      <c r="H281" s="692"/>
      <c r="I281" s="692"/>
      <c r="J281" s="692"/>
      <c r="K281" s="692"/>
    </row>
    <row r="282" spans="1:11" ht="15.75">
      <c r="A282" s="183"/>
      <c r="B282" s="183"/>
      <c r="C282" s="183"/>
      <c r="D282" s="183"/>
      <c r="E282" s="183"/>
      <c r="F282" s="183"/>
      <c r="G282" s="183"/>
      <c r="H282" s="183"/>
      <c r="I282" s="183"/>
      <c r="J282" s="183"/>
      <c r="K282" s="183"/>
    </row>
    <row r="283" spans="1:11" ht="15.75">
      <c r="A283" s="486">
        <v>36</v>
      </c>
      <c r="B283" s="486"/>
      <c r="C283" s="30" t="s">
        <v>314</v>
      </c>
      <c r="D283" s="30"/>
      <c r="E283" s="183"/>
      <c r="F283" s="183"/>
      <c r="G283" s="183"/>
      <c r="H283" s="183"/>
      <c r="I283" s="183"/>
      <c r="J283" s="183"/>
      <c r="K283" s="183"/>
    </row>
    <row r="284" spans="1:11" ht="15.75">
      <c r="A284" s="183"/>
      <c r="B284" s="183"/>
      <c r="C284" s="183"/>
      <c r="D284" s="183"/>
      <c r="E284" s="183"/>
      <c r="F284" s="183"/>
      <c r="G284" s="183"/>
      <c r="H284" s="183"/>
      <c r="I284" s="183"/>
      <c r="J284" s="183"/>
      <c r="K284" s="183"/>
    </row>
    <row r="285" spans="1:11" ht="15.75">
      <c r="A285" s="183"/>
      <c r="B285" s="183"/>
      <c r="C285" s="758" t="s">
        <v>292</v>
      </c>
      <c r="D285" s="758"/>
      <c r="E285" s="758"/>
      <c r="F285" s="758"/>
      <c r="G285" s="758"/>
      <c r="H285" s="758"/>
      <c r="I285" s="758"/>
      <c r="J285" s="758"/>
      <c r="K285" s="758"/>
    </row>
    <row r="286" spans="1:11" ht="15.75">
      <c r="A286" s="183"/>
      <c r="B286" s="183"/>
      <c r="C286" s="758"/>
      <c r="D286" s="758"/>
      <c r="E286" s="758"/>
      <c r="F286" s="758"/>
      <c r="G286" s="758"/>
      <c r="H286" s="758"/>
      <c r="I286" s="758"/>
      <c r="J286" s="758"/>
      <c r="K286" s="758"/>
    </row>
    <row r="287" spans="1:11" ht="15.75">
      <c r="A287" s="183"/>
      <c r="B287" s="183"/>
      <c r="C287" s="537"/>
      <c r="D287" s="537"/>
      <c r="E287" s="537"/>
      <c r="F287" s="537"/>
      <c r="G287" s="537"/>
      <c r="H287" s="537"/>
      <c r="I287" s="537"/>
      <c r="J287" s="537"/>
      <c r="K287" s="537"/>
    </row>
    <row r="288" spans="1:11" ht="15.75">
      <c r="A288" s="486">
        <v>37</v>
      </c>
      <c r="B288" s="486"/>
      <c r="C288" s="30" t="s">
        <v>309</v>
      </c>
      <c r="D288" s="30"/>
      <c r="E288" s="537"/>
      <c r="F288" s="537"/>
      <c r="G288" s="537"/>
      <c r="H288" s="537"/>
      <c r="I288" s="537"/>
      <c r="J288" s="537"/>
      <c r="K288" s="537"/>
    </row>
    <row r="289" spans="1:11" ht="9" customHeight="1">
      <c r="A289" s="183"/>
      <c r="B289" s="183"/>
      <c r="C289" s="537"/>
      <c r="D289" s="537"/>
      <c r="E289" s="537"/>
      <c r="F289" s="537"/>
      <c r="G289" s="537"/>
      <c r="H289" s="537"/>
      <c r="I289" s="537"/>
      <c r="J289" s="537"/>
      <c r="K289" s="537"/>
    </row>
    <row r="290" spans="1:11" ht="15" customHeight="1" hidden="1">
      <c r="A290" s="183"/>
      <c r="B290" s="183"/>
      <c r="C290" s="537"/>
      <c r="D290" s="537"/>
      <c r="E290" s="537"/>
      <c r="F290" s="537"/>
      <c r="G290" s="537"/>
      <c r="H290" s="537"/>
      <c r="I290" s="537"/>
      <c r="J290" s="537"/>
      <c r="K290" s="537"/>
    </row>
    <row r="291" spans="1:11" ht="15" customHeight="1" hidden="1">
      <c r="A291" s="183"/>
      <c r="B291" s="183"/>
      <c r="C291" s="537"/>
      <c r="D291" s="537"/>
      <c r="E291" s="537"/>
      <c r="F291" s="537"/>
      <c r="G291" s="537"/>
      <c r="H291" s="537"/>
      <c r="I291" s="537"/>
      <c r="J291" s="537"/>
      <c r="K291" s="537"/>
    </row>
    <row r="292" spans="1:11" ht="15" customHeight="1" hidden="1">
      <c r="A292" s="183"/>
      <c r="B292" s="183"/>
      <c r="C292" s="537"/>
      <c r="D292" s="537"/>
      <c r="E292" s="537"/>
      <c r="F292" s="537"/>
      <c r="G292" s="537"/>
      <c r="H292" s="537"/>
      <c r="I292" s="537"/>
      <c r="J292" s="537"/>
      <c r="K292" s="537"/>
    </row>
    <row r="293" spans="1:11" ht="15.75" hidden="1">
      <c r="A293" s="183"/>
      <c r="B293" s="183"/>
      <c r="C293" s="183"/>
      <c r="D293" s="183"/>
      <c r="E293" s="183"/>
      <c r="F293" s="183"/>
      <c r="G293" s="183"/>
      <c r="H293" s="537"/>
      <c r="I293" s="537"/>
      <c r="J293" s="537"/>
      <c r="K293" s="537"/>
    </row>
    <row r="294" spans="1:11" ht="15.75" hidden="1">
      <c r="A294" s="183"/>
      <c r="B294" s="183"/>
      <c r="C294" s="183"/>
      <c r="D294" s="183"/>
      <c r="E294" s="183"/>
      <c r="F294" s="183"/>
      <c r="G294" s="183"/>
      <c r="H294" s="537"/>
      <c r="I294" s="537"/>
      <c r="J294" s="537"/>
      <c r="K294" s="537"/>
    </row>
    <row r="295" spans="1:11" ht="15.75" hidden="1">
      <c r="A295" s="183"/>
      <c r="B295" s="183"/>
      <c r="C295" s="183"/>
      <c r="D295" s="183"/>
      <c r="E295" s="183"/>
      <c r="F295" s="183"/>
      <c r="G295" s="183"/>
      <c r="H295" s="537"/>
      <c r="I295" s="537"/>
      <c r="J295" s="537"/>
      <c r="K295" s="537"/>
    </row>
    <row r="296" spans="1:11" ht="15.75" hidden="1">
      <c r="A296" s="183"/>
      <c r="B296" s="183"/>
      <c r="C296" s="183"/>
      <c r="D296" s="183"/>
      <c r="E296" s="183"/>
      <c r="F296" s="183"/>
      <c r="G296" s="183"/>
      <c r="H296" s="537"/>
      <c r="I296" s="537"/>
      <c r="J296" s="537"/>
      <c r="K296" s="537"/>
    </row>
    <row r="297" spans="1:11" ht="15.75" hidden="1">
      <c r="A297" s="183"/>
      <c r="B297" s="183"/>
      <c r="C297" s="183"/>
      <c r="D297" s="183"/>
      <c r="E297" s="183"/>
      <c r="F297" s="183"/>
      <c r="G297" s="183"/>
      <c r="H297" s="537"/>
      <c r="I297" s="537"/>
      <c r="J297" s="537"/>
      <c r="K297" s="537"/>
    </row>
    <row r="298" spans="1:11" ht="15.75" hidden="1">
      <c r="A298" s="183"/>
      <c r="B298" s="183"/>
      <c r="C298" s="183"/>
      <c r="D298" s="183"/>
      <c r="E298" s="183"/>
      <c r="F298" s="183"/>
      <c r="G298" s="183"/>
      <c r="H298" s="537"/>
      <c r="I298" s="537"/>
      <c r="J298" s="537"/>
      <c r="K298" s="537"/>
    </row>
    <row r="299" spans="1:11" ht="15.75" hidden="1">
      <c r="A299" s="183"/>
      <c r="B299" s="183"/>
      <c r="C299" s="183"/>
      <c r="D299" s="183"/>
      <c r="E299" s="183"/>
      <c r="F299" s="183"/>
      <c r="G299" s="183"/>
      <c r="H299" s="537"/>
      <c r="I299" s="537"/>
      <c r="J299" s="537"/>
      <c r="K299" s="537"/>
    </row>
    <row r="300" spans="1:11" ht="15.75" hidden="1">
      <c r="A300" s="183"/>
      <c r="B300" s="183"/>
      <c r="C300" s="183"/>
      <c r="D300" s="183"/>
      <c r="E300" s="183"/>
      <c r="F300" s="183"/>
      <c r="G300" s="183"/>
      <c r="H300" s="537"/>
      <c r="I300" s="537"/>
      <c r="J300" s="537"/>
      <c r="K300" s="537"/>
    </row>
    <row r="301" spans="1:11" ht="15.75" hidden="1">
      <c r="A301" s="183"/>
      <c r="B301" s="183"/>
      <c r="C301" s="183"/>
      <c r="D301" s="183"/>
      <c r="E301" s="183"/>
      <c r="F301" s="183"/>
      <c r="G301" s="183"/>
      <c r="H301" s="537"/>
      <c r="I301" s="537"/>
      <c r="J301" s="537"/>
      <c r="K301" s="537"/>
    </row>
    <row r="302" spans="1:11" ht="15.75" hidden="1">
      <c r="A302" s="183"/>
      <c r="B302" s="183"/>
      <c r="C302" s="537"/>
      <c r="D302" s="537"/>
      <c r="E302" s="537"/>
      <c r="F302" s="537"/>
      <c r="G302" s="537"/>
      <c r="H302" s="537"/>
      <c r="I302" s="537"/>
      <c r="J302" s="537"/>
      <c r="K302" s="537"/>
    </row>
    <row r="303" spans="1:11" ht="15.75" hidden="1">
      <c r="A303" s="183"/>
      <c r="B303" s="183"/>
      <c r="C303" s="537"/>
      <c r="D303" s="537"/>
      <c r="E303" s="537"/>
      <c r="F303" s="537"/>
      <c r="G303" s="537"/>
      <c r="H303" s="537"/>
      <c r="I303" s="537"/>
      <c r="J303" s="537"/>
      <c r="K303" s="537"/>
    </row>
    <row r="304" spans="1:11" ht="15.75" hidden="1">
      <c r="A304" s="183"/>
      <c r="B304" s="183"/>
      <c r="C304" s="537"/>
      <c r="D304" s="537"/>
      <c r="E304" s="537"/>
      <c r="F304" s="537"/>
      <c r="G304" s="537"/>
      <c r="H304" s="537"/>
      <c r="I304" s="537"/>
      <c r="J304" s="537"/>
      <c r="K304" s="537"/>
    </row>
    <row r="305" spans="1:11" ht="15.75" hidden="1">
      <c r="A305" s="183"/>
      <c r="B305" s="183"/>
      <c r="C305" s="537"/>
      <c r="D305" s="537"/>
      <c r="E305" s="537"/>
      <c r="F305" s="537"/>
      <c r="G305" s="537"/>
      <c r="H305" s="537"/>
      <c r="I305" s="537"/>
      <c r="J305" s="537"/>
      <c r="K305" s="537"/>
    </row>
    <row r="306" spans="1:11" ht="15.75" hidden="1">
      <c r="A306" s="183"/>
      <c r="B306" s="183"/>
      <c r="C306" s="537"/>
      <c r="D306" s="537"/>
      <c r="E306" s="537"/>
      <c r="F306" s="537"/>
      <c r="G306" s="537"/>
      <c r="H306" s="537"/>
      <c r="I306" s="537"/>
      <c r="J306" s="537"/>
      <c r="K306" s="537"/>
    </row>
    <row r="307" spans="1:11" ht="15.75" hidden="1">
      <c r="A307" s="183"/>
      <c r="B307" s="183"/>
      <c r="C307" s="183"/>
      <c r="D307" s="183"/>
      <c r="E307" s="183"/>
      <c r="F307" s="183"/>
      <c r="G307" s="183"/>
      <c r="H307" s="183"/>
      <c r="I307" s="183"/>
      <c r="J307" s="183"/>
      <c r="K307" s="183"/>
    </row>
    <row r="308" spans="1:11" ht="15.75">
      <c r="A308" s="486"/>
      <c r="B308" s="486"/>
      <c r="C308" s="183" t="s">
        <v>385</v>
      </c>
      <c r="D308" s="30"/>
      <c r="E308" s="183"/>
      <c r="F308" s="183"/>
      <c r="G308" s="183"/>
      <c r="H308" s="183"/>
      <c r="I308" s="183"/>
      <c r="J308" s="183"/>
      <c r="K308" s="183"/>
    </row>
    <row r="309" spans="1:11" ht="15.75">
      <c r="A309" s="183"/>
      <c r="B309" s="183"/>
      <c r="C309" s="183" t="s">
        <v>356</v>
      </c>
      <c r="D309" s="183"/>
      <c r="E309" s="183"/>
      <c r="F309" s="183"/>
      <c r="G309" s="183"/>
      <c r="H309" s="183"/>
      <c r="I309" s="183"/>
      <c r="J309" s="183"/>
      <c r="K309" s="183"/>
    </row>
    <row r="310" spans="1:11" ht="15.75">
      <c r="A310" s="183"/>
      <c r="B310" s="183"/>
      <c r="C310" s="757" t="s">
        <v>347</v>
      </c>
      <c r="D310" s="757"/>
      <c r="E310" s="757"/>
      <c r="F310" s="757"/>
      <c r="G310" s="757"/>
      <c r="H310" s="757"/>
      <c r="I310" s="757"/>
      <c r="J310" s="757"/>
      <c r="K310" s="757"/>
    </row>
    <row r="311" spans="1:11" ht="15.75" customHeight="1" hidden="1">
      <c r="A311" s="183"/>
      <c r="B311" s="183"/>
      <c r="C311" s="183"/>
      <c r="D311" s="183"/>
      <c r="E311" s="183"/>
      <c r="F311" s="183"/>
      <c r="G311" s="183"/>
      <c r="H311" s="183"/>
      <c r="I311" s="183"/>
      <c r="J311" s="183"/>
      <c r="K311" s="183"/>
    </row>
    <row r="312" spans="1:11" ht="15.75">
      <c r="A312" s="183"/>
      <c r="B312" s="183"/>
      <c r="C312" s="183"/>
      <c r="D312" s="183"/>
      <c r="E312" s="183"/>
      <c r="F312" s="183"/>
      <c r="G312" s="183"/>
      <c r="H312" s="183"/>
      <c r="I312" s="183"/>
      <c r="J312" s="183"/>
      <c r="K312" s="183"/>
    </row>
    <row r="313" spans="1:11" ht="15.75">
      <c r="A313" s="183"/>
      <c r="B313" s="183"/>
      <c r="C313" s="183"/>
      <c r="D313" s="183"/>
      <c r="E313" s="183"/>
      <c r="F313" s="183"/>
      <c r="G313" s="183"/>
      <c r="H313" s="183"/>
      <c r="I313" s="183"/>
      <c r="J313" s="183"/>
      <c r="K313" s="183"/>
    </row>
    <row r="314" spans="1:11" ht="15.75">
      <c r="A314" s="183"/>
      <c r="B314" s="183"/>
      <c r="C314" s="183"/>
      <c r="D314" s="183"/>
      <c r="E314" s="183"/>
      <c r="F314" s="183"/>
      <c r="G314" s="183"/>
      <c r="H314" s="183"/>
      <c r="I314" s="183"/>
      <c r="J314" s="183"/>
      <c r="K314" s="183"/>
    </row>
    <row r="315" spans="1:11" ht="15.75">
      <c r="A315" s="183"/>
      <c r="B315" s="183"/>
      <c r="C315" s="183"/>
      <c r="D315" s="183"/>
      <c r="E315" s="183"/>
      <c r="F315" s="183"/>
      <c r="G315" s="183"/>
      <c r="H315" s="183"/>
      <c r="I315" s="183"/>
      <c r="J315" s="183"/>
      <c r="K315" s="183"/>
    </row>
    <row r="316" spans="1:11" ht="15.75">
      <c r="A316" s="183"/>
      <c r="B316" s="183"/>
      <c r="C316" s="183"/>
      <c r="D316" s="183"/>
      <c r="E316" s="183"/>
      <c r="F316" s="183"/>
      <c r="G316" s="183"/>
      <c r="H316" s="183"/>
      <c r="I316" s="183"/>
      <c r="J316" s="183"/>
      <c r="K316" s="183"/>
    </row>
    <row r="317" spans="1:11" ht="15.75">
      <c r="A317" s="183"/>
      <c r="B317" s="183"/>
      <c r="C317" s="183"/>
      <c r="D317" s="183"/>
      <c r="E317" s="183"/>
      <c r="F317" s="183"/>
      <c r="G317" s="183"/>
      <c r="H317" s="183"/>
      <c r="I317" s="183"/>
      <c r="J317" s="183"/>
      <c r="K317" s="183"/>
    </row>
    <row r="318" spans="1:11" ht="15.75">
      <c r="A318" s="183"/>
      <c r="B318" s="183"/>
      <c r="C318" s="183"/>
      <c r="D318" s="183"/>
      <c r="E318" s="183"/>
      <c r="F318" s="183"/>
      <c r="G318" s="183"/>
      <c r="H318" s="183"/>
      <c r="I318" s="183"/>
      <c r="J318" s="183"/>
      <c r="K318" s="183"/>
    </row>
    <row r="319" spans="1:11" ht="15.75">
      <c r="A319" s="183"/>
      <c r="B319" s="183"/>
      <c r="C319" s="183"/>
      <c r="D319" s="183"/>
      <c r="E319" s="183"/>
      <c r="F319" s="183"/>
      <c r="G319" s="183"/>
      <c r="H319" s="183"/>
      <c r="I319" s="183"/>
      <c r="J319" s="183"/>
      <c r="K319" s="183"/>
    </row>
    <row r="320" spans="1:11" ht="15.75">
      <c r="A320" s="183"/>
      <c r="B320" s="183"/>
      <c r="C320" s="183"/>
      <c r="D320" s="183"/>
      <c r="E320" s="183"/>
      <c r="F320" s="183"/>
      <c r="G320" s="183"/>
      <c r="H320" s="183"/>
      <c r="I320" s="183"/>
      <c r="J320" s="183"/>
      <c r="K320" s="183"/>
    </row>
    <row r="321" spans="1:11" ht="15.75">
      <c r="A321" s="183"/>
      <c r="B321" s="183"/>
      <c r="C321" s="183"/>
      <c r="D321" s="183"/>
      <c r="E321" s="183"/>
      <c r="F321" s="183"/>
      <c r="G321" s="183"/>
      <c r="H321" s="183"/>
      <c r="I321" s="183"/>
      <c r="J321" s="183"/>
      <c r="K321" s="183"/>
    </row>
    <row r="322" spans="1:11" ht="15.75">
      <c r="A322" s="183"/>
      <c r="B322" s="183"/>
      <c r="C322" s="183"/>
      <c r="D322" s="183"/>
      <c r="E322" s="183"/>
      <c r="F322" s="183"/>
      <c r="G322" s="183"/>
      <c r="H322" s="183"/>
      <c r="I322" s="183"/>
      <c r="J322" s="183"/>
      <c r="K322" s="183"/>
    </row>
    <row r="323" spans="1:11" ht="15.75">
      <c r="A323" s="183"/>
      <c r="B323" s="183"/>
      <c r="C323" s="183"/>
      <c r="D323" s="183"/>
      <c r="E323" s="183"/>
      <c r="F323" s="183"/>
      <c r="G323" s="183"/>
      <c r="H323" s="183"/>
      <c r="I323" s="183"/>
      <c r="J323" s="183"/>
      <c r="K323" s="183"/>
    </row>
    <row r="324" spans="1:11" ht="15.75">
      <c r="A324" s="183"/>
      <c r="B324" s="183"/>
      <c r="C324" s="183"/>
      <c r="D324" s="183"/>
      <c r="E324" s="183"/>
      <c r="F324" s="183"/>
      <c r="G324" s="183"/>
      <c r="H324" s="183"/>
      <c r="I324" s="183"/>
      <c r="J324" s="183"/>
      <c r="K324" s="183"/>
    </row>
    <row r="325" spans="1:11" ht="15.75">
      <c r="A325" s="183"/>
      <c r="B325" s="183"/>
      <c r="C325" s="183"/>
      <c r="D325" s="183"/>
      <c r="E325" s="183"/>
      <c r="F325" s="183"/>
      <c r="G325" s="183"/>
      <c r="H325" s="183"/>
      <c r="I325" s="183"/>
      <c r="J325" s="183"/>
      <c r="K325" s="183"/>
    </row>
    <row r="326" spans="1:8" ht="15.75">
      <c r="A326" s="183"/>
      <c r="B326" s="183"/>
      <c r="C326" s="183"/>
      <c r="D326" s="183"/>
      <c r="E326" s="183"/>
      <c r="F326" s="183"/>
      <c r="G326" s="183"/>
      <c r="H326" s="183"/>
    </row>
  </sheetData>
  <sheetProtection/>
  <mergeCells count="49">
    <mergeCell ref="C160:H160"/>
    <mergeCell ref="C18:H18"/>
    <mergeCell ref="C43:H43"/>
    <mergeCell ref="C69:H69"/>
    <mergeCell ref="C138:H138"/>
    <mergeCell ref="C82:H82"/>
    <mergeCell ref="C96:H96"/>
    <mergeCell ref="E65:K65"/>
    <mergeCell ref="E66:G66"/>
    <mergeCell ref="A3:A5"/>
    <mergeCell ref="E3:K3"/>
    <mergeCell ref="E4:G4"/>
    <mergeCell ref="C104:H104"/>
    <mergeCell ref="C10:H10"/>
    <mergeCell ref="C24:H24"/>
    <mergeCell ref="C35:H35"/>
    <mergeCell ref="A65:A67"/>
    <mergeCell ref="C65:C67"/>
    <mergeCell ref="I93:K93"/>
    <mergeCell ref="I4:K4"/>
    <mergeCell ref="C163:E163"/>
    <mergeCell ref="E92:K92"/>
    <mergeCell ref="E93:G93"/>
    <mergeCell ref="C204:F204"/>
    <mergeCell ref="C206:E206"/>
    <mergeCell ref="C3:C5"/>
    <mergeCell ref="C149:H149"/>
    <mergeCell ref="I66:K66"/>
    <mergeCell ref="C144:K145"/>
    <mergeCell ref="I201:K201"/>
    <mergeCell ref="C310:K310"/>
    <mergeCell ref="C171:K172"/>
    <mergeCell ref="C186:K187"/>
    <mergeCell ref="C242:K243"/>
    <mergeCell ref="C285:K286"/>
    <mergeCell ref="C249:K257"/>
    <mergeCell ref="C271:K273"/>
    <mergeCell ref="C275:K276"/>
    <mergeCell ref="C268:K269"/>
    <mergeCell ref="C279:K281"/>
    <mergeCell ref="A133:A135"/>
    <mergeCell ref="C133:C135"/>
    <mergeCell ref="E133:K133"/>
    <mergeCell ref="E134:G134"/>
    <mergeCell ref="I134:K134"/>
    <mergeCell ref="A200:A202"/>
    <mergeCell ref="C200:C202"/>
    <mergeCell ref="E200:K200"/>
    <mergeCell ref="E201:G201"/>
  </mergeCells>
  <printOptions/>
  <pageMargins left="0.3937007874015748" right="0.31496062992125984" top="0.5905511811023623" bottom="0.5905511811023623" header="0.11811023622047245" footer="0.11811023622047245"/>
  <pageSetup firstPageNumber="24" useFirstPageNumber="1" horizontalDpi="600" verticalDpi="600" orientation="portrait" paperSize="9" scale="86"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2:J61"/>
  <sheetViews>
    <sheetView view="pageBreakPreview" zoomScaleSheetLayoutView="100" zoomScalePageLayoutView="0" workbookViewId="0" topLeftCell="A3">
      <selection activeCell="I18" sqref="I18"/>
    </sheetView>
  </sheetViews>
  <sheetFormatPr defaultColWidth="9.00390625" defaultRowHeight="15.75"/>
  <cols>
    <col min="1" max="1" width="7.50390625" style="88" bestFit="1" customWidth="1"/>
    <col min="2" max="2" width="1.00390625" style="88" customWidth="1"/>
    <col min="3" max="3" width="18.875" style="88" customWidth="1"/>
    <col min="4" max="4" width="11.875" style="88" customWidth="1"/>
    <col min="5" max="5" width="14.00390625" style="88" customWidth="1"/>
    <col min="6" max="6" width="11.625" style="88" customWidth="1"/>
    <col min="7" max="7" width="11.75390625" style="88" customWidth="1"/>
    <col min="8" max="8" width="12.875" style="88" customWidth="1"/>
    <col min="9" max="9" width="13.625" style="88" customWidth="1"/>
    <col min="10" max="10" width="14.00390625" style="88" bestFit="1" customWidth="1"/>
    <col min="11" max="11" width="14.75390625" style="88" bestFit="1" customWidth="1"/>
    <col min="12" max="16384" width="9.00390625" style="88" customWidth="1"/>
  </cols>
  <sheetData>
    <row r="1" ht="15.75" hidden="1"/>
    <row r="2" spans="5:9" ht="15.75" hidden="1">
      <c r="E2" s="300"/>
      <c r="F2" s="300"/>
      <c r="G2" s="300"/>
      <c r="H2" s="300"/>
      <c r="I2" s="300"/>
    </row>
    <row r="3" spans="1:9" ht="15.75">
      <c r="A3" s="183"/>
      <c r="B3" s="183"/>
      <c r="C3" s="183"/>
      <c r="D3" s="183"/>
      <c r="E3" s="183"/>
      <c r="F3" s="183"/>
      <c r="G3" s="183"/>
      <c r="H3" s="183"/>
      <c r="I3" s="183"/>
    </row>
    <row r="4" spans="1:9" ht="18" customHeight="1">
      <c r="A4" s="486">
        <v>35</v>
      </c>
      <c r="B4" s="486"/>
      <c r="C4" s="30" t="s">
        <v>471</v>
      </c>
      <c r="D4" s="30"/>
      <c r="E4" s="183"/>
      <c r="F4" s="183"/>
      <c r="G4" s="183"/>
      <c r="H4" s="183"/>
      <c r="I4" s="183"/>
    </row>
    <row r="5" spans="1:9" ht="21.75" customHeight="1">
      <c r="A5" s="183"/>
      <c r="B5" s="183"/>
      <c r="C5" s="692" t="s">
        <v>475</v>
      </c>
      <c r="D5" s="692"/>
      <c r="E5" s="692"/>
      <c r="F5" s="692"/>
      <c r="G5" s="692"/>
      <c r="H5" s="692"/>
      <c r="I5" s="692"/>
    </row>
    <row r="6" spans="1:9" ht="21.75" customHeight="1">
      <c r="A6" s="183"/>
      <c r="B6" s="183"/>
      <c r="C6" s="692"/>
      <c r="D6" s="692"/>
      <c r="E6" s="692"/>
      <c r="F6" s="692"/>
      <c r="G6" s="692"/>
      <c r="H6" s="692"/>
      <c r="I6" s="692"/>
    </row>
    <row r="7" spans="1:9" ht="42.75" customHeight="1">
      <c r="A7" s="183"/>
      <c r="B7" s="183"/>
      <c r="C7" s="692"/>
      <c r="D7" s="692"/>
      <c r="E7" s="692"/>
      <c r="F7" s="692"/>
      <c r="G7" s="692"/>
      <c r="H7" s="692"/>
      <c r="I7" s="692"/>
    </row>
    <row r="8" spans="1:9" ht="57" customHeight="1">
      <c r="A8" s="183"/>
      <c r="B8" s="183"/>
      <c r="C8" s="588" t="s">
        <v>413</v>
      </c>
      <c r="D8" s="591" t="s">
        <v>425</v>
      </c>
      <c r="E8" s="591" t="s">
        <v>426</v>
      </c>
      <c r="F8" s="588" t="s">
        <v>414</v>
      </c>
      <c r="G8" s="588" t="s">
        <v>156</v>
      </c>
      <c r="H8" s="588" t="s">
        <v>415</v>
      </c>
      <c r="I8" s="588" t="s">
        <v>406</v>
      </c>
    </row>
    <row r="9" spans="1:9" ht="28.5">
      <c r="A9" s="183"/>
      <c r="B9" s="183"/>
      <c r="C9" s="592" t="s">
        <v>416</v>
      </c>
      <c r="D9" s="592" t="s">
        <v>417</v>
      </c>
      <c r="E9" s="592" t="s">
        <v>423</v>
      </c>
      <c r="F9" s="593">
        <v>71615091</v>
      </c>
      <c r="G9" s="593">
        <v>66738000</v>
      </c>
      <c r="H9" s="593">
        <v>-40291474</v>
      </c>
      <c r="I9" s="594">
        <f>F9+G9+H9</f>
        <v>98061617</v>
      </c>
    </row>
    <row r="10" spans="1:9" ht="28.5">
      <c r="A10" s="183"/>
      <c r="B10" s="183"/>
      <c r="C10" s="592" t="s">
        <v>418</v>
      </c>
      <c r="D10" s="592" t="s">
        <v>417</v>
      </c>
      <c r="E10" s="592" t="s">
        <v>424</v>
      </c>
      <c r="F10" s="593">
        <v>1363178</v>
      </c>
      <c r="G10" s="593">
        <v>1887876</v>
      </c>
      <c r="H10" s="593">
        <v>-2611020</v>
      </c>
      <c r="I10" s="594">
        <f>F10+G10+H10</f>
        <v>640034</v>
      </c>
    </row>
    <row r="11" spans="1:9" ht="28.5">
      <c r="A11" s="183"/>
      <c r="B11" s="183"/>
      <c r="C11" s="592" t="s">
        <v>399</v>
      </c>
      <c r="D11" s="592" t="s">
        <v>417</v>
      </c>
      <c r="E11" s="592" t="s">
        <v>419</v>
      </c>
      <c r="F11" s="594">
        <v>0</v>
      </c>
      <c r="G11" s="593">
        <v>328400</v>
      </c>
      <c r="H11" s="593">
        <v>-313700</v>
      </c>
      <c r="I11" s="594">
        <f>F11+G11+H11</f>
        <v>14700</v>
      </c>
    </row>
    <row r="12" spans="1:10" ht="16.5" thickBot="1">
      <c r="A12" s="183"/>
      <c r="B12" s="183"/>
      <c r="C12" s="767" t="s">
        <v>302</v>
      </c>
      <c r="D12" s="767"/>
      <c r="E12" s="767"/>
      <c r="F12" s="596">
        <f>SUM(F9:F11)</f>
        <v>72978269</v>
      </c>
      <c r="G12" s="596">
        <f>SUM(G9:G11)</f>
        <v>68954276</v>
      </c>
      <c r="H12" s="596">
        <f>SUM(H9:H11)</f>
        <v>-43216194</v>
      </c>
      <c r="I12" s="596">
        <f>SUM(I9:I11)</f>
        <v>98716351</v>
      </c>
      <c r="J12" s="91"/>
    </row>
    <row r="13" spans="1:9" ht="16.5" thickTop="1">
      <c r="A13" s="183"/>
      <c r="B13" s="183"/>
      <c r="C13" s="586"/>
      <c r="D13" s="586"/>
      <c r="E13" s="586"/>
      <c r="F13" s="586"/>
      <c r="G13" s="586"/>
      <c r="H13" s="586"/>
      <c r="I13" s="586"/>
    </row>
    <row r="14" spans="1:9" ht="15.75">
      <c r="A14" s="486">
        <v>36</v>
      </c>
      <c r="B14" s="486"/>
      <c r="C14" s="30" t="s">
        <v>314</v>
      </c>
      <c r="D14" s="30"/>
      <c r="E14" s="183"/>
      <c r="F14" s="183"/>
      <c r="G14" s="183"/>
      <c r="H14" s="183"/>
      <c r="I14" s="183"/>
    </row>
    <row r="15" spans="1:9" ht="15.75">
      <c r="A15" s="183"/>
      <c r="B15" s="183"/>
      <c r="C15" s="183"/>
      <c r="D15" s="183"/>
      <c r="E15" s="183"/>
      <c r="F15" s="183"/>
      <c r="G15" s="183"/>
      <c r="H15" s="183"/>
      <c r="I15" s="183"/>
    </row>
    <row r="16" spans="1:9" ht="15.75">
      <c r="A16" s="183"/>
      <c r="B16" s="183"/>
      <c r="C16" s="758" t="s">
        <v>292</v>
      </c>
      <c r="D16" s="758"/>
      <c r="E16" s="758"/>
      <c r="F16" s="758"/>
      <c r="G16" s="758"/>
      <c r="H16" s="758"/>
      <c r="I16" s="758"/>
    </row>
    <row r="17" spans="1:9" ht="15.75">
      <c r="A17" s="183"/>
      <c r="B17" s="183"/>
      <c r="C17" s="758"/>
      <c r="D17" s="758"/>
      <c r="E17" s="758"/>
      <c r="F17" s="758"/>
      <c r="G17" s="758"/>
      <c r="H17" s="758"/>
      <c r="I17" s="758"/>
    </row>
    <row r="18" spans="1:9" ht="15.75">
      <c r="A18" s="183"/>
      <c r="B18" s="183"/>
      <c r="C18" s="587"/>
      <c r="D18" s="587"/>
      <c r="E18" s="587"/>
      <c r="F18" s="587"/>
      <c r="G18" s="587"/>
      <c r="H18" s="587"/>
      <c r="I18" s="587"/>
    </row>
    <row r="19" spans="1:9" ht="15.75">
      <c r="A19" s="486">
        <v>37</v>
      </c>
      <c r="B19" s="486"/>
      <c r="C19" s="30" t="s">
        <v>309</v>
      </c>
      <c r="D19" s="30"/>
      <c r="E19" s="587"/>
      <c r="F19" s="587"/>
      <c r="G19" s="587"/>
      <c r="H19" s="587"/>
      <c r="I19" s="587"/>
    </row>
    <row r="20" spans="1:9" ht="9" customHeight="1">
      <c r="A20" s="183"/>
      <c r="B20" s="183"/>
      <c r="C20" s="587"/>
      <c r="D20" s="587"/>
      <c r="E20" s="587"/>
      <c r="F20" s="587"/>
      <c r="G20" s="587"/>
      <c r="H20" s="587"/>
      <c r="I20" s="587"/>
    </row>
    <row r="21" spans="1:9" ht="15" customHeight="1" hidden="1">
      <c r="A21" s="183"/>
      <c r="B21" s="183"/>
      <c r="C21" s="587"/>
      <c r="D21" s="587"/>
      <c r="E21" s="587"/>
      <c r="F21" s="587"/>
      <c r="G21" s="587"/>
      <c r="H21" s="587"/>
      <c r="I21" s="587"/>
    </row>
    <row r="22" spans="1:9" ht="15" customHeight="1" hidden="1">
      <c r="A22" s="183"/>
      <c r="B22" s="183"/>
      <c r="C22" s="587"/>
      <c r="D22" s="587"/>
      <c r="E22" s="587"/>
      <c r="F22" s="587"/>
      <c r="G22" s="587"/>
      <c r="H22" s="587"/>
      <c r="I22" s="587"/>
    </row>
    <row r="23" spans="1:9" ht="15" customHeight="1" hidden="1">
      <c r="A23" s="183"/>
      <c r="B23" s="183"/>
      <c r="C23" s="587"/>
      <c r="D23" s="587"/>
      <c r="E23" s="587"/>
      <c r="F23" s="587"/>
      <c r="G23" s="587"/>
      <c r="H23" s="587"/>
      <c r="I23" s="587"/>
    </row>
    <row r="24" spans="1:9" ht="15.75" hidden="1">
      <c r="A24" s="183"/>
      <c r="B24" s="183"/>
      <c r="C24" s="183"/>
      <c r="D24" s="183"/>
      <c r="E24" s="183"/>
      <c r="F24" s="183"/>
      <c r="G24" s="183"/>
      <c r="H24" s="587"/>
      <c r="I24" s="587"/>
    </row>
    <row r="25" spans="1:9" ht="15.75" hidden="1">
      <c r="A25" s="183"/>
      <c r="B25" s="183"/>
      <c r="C25" s="183"/>
      <c r="D25" s="183"/>
      <c r="E25" s="183"/>
      <c r="F25" s="183"/>
      <c r="G25" s="183"/>
      <c r="H25" s="587"/>
      <c r="I25" s="587"/>
    </row>
    <row r="26" spans="1:9" ht="15.75" hidden="1">
      <c r="A26" s="183"/>
      <c r="B26" s="183"/>
      <c r="C26" s="183"/>
      <c r="D26" s="183"/>
      <c r="E26" s="183"/>
      <c r="F26" s="183"/>
      <c r="G26" s="183"/>
      <c r="H26" s="587"/>
      <c r="I26" s="587"/>
    </row>
    <row r="27" spans="1:9" ht="15.75" hidden="1">
      <c r="A27" s="183"/>
      <c r="B27" s="183"/>
      <c r="C27" s="183"/>
      <c r="D27" s="183"/>
      <c r="E27" s="183"/>
      <c r="F27" s="183"/>
      <c r="G27" s="183"/>
      <c r="H27" s="587"/>
      <c r="I27" s="587"/>
    </row>
    <row r="28" spans="1:9" ht="15.75" hidden="1">
      <c r="A28" s="183"/>
      <c r="B28" s="183"/>
      <c r="C28" s="183"/>
      <c r="D28" s="183"/>
      <c r="E28" s="183"/>
      <c r="F28" s="183"/>
      <c r="G28" s="183"/>
      <c r="H28" s="587"/>
      <c r="I28" s="587"/>
    </row>
    <row r="29" spans="1:9" ht="15.75" hidden="1">
      <c r="A29" s="183"/>
      <c r="B29" s="183"/>
      <c r="C29" s="183"/>
      <c r="D29" s="183"/>
      <c r="E29" s="183"/>
      <c r="F29" s="183"/>
      <c r="G29" s="183"/>
      <c r="H29" s="587"/>
      <c r="I29" s="587"/>
    </row>
    <row r="30" spans="1:9" ht="15.75" hidden="1">
      <c r="A30" s="183"/>
      <c r="B30" s="183"/>
      <c r="C30" s="183"/>
      <c r="D30" s="183"/>
      <c r="E30" s="183"/>
      <c r="F30" s="183"/>
      <c r="G30" s="183"/>
      <c r="H30" s="587"/>
      <c r="I30" s="587"/>
    </row>
    <row r="31" spans="1:9" ht="15.75" hidden="1">
      <c r="A31" s="183"/>
      <c r="B31" s="183"/>
      <c r="C31" s="183"/>
      <c r="D31" s="183"/>
      <c r="E31" s="183"/>
      <c r="F31" s="183"/>
      <c r="G31" s="183"/>
      <c r="H31" s="587"/>
      <c r="I31" s="587"/>
    </row>
    <row r="32" spans="1:9" ht="15.75" hidden="1">
      <c r="A32" s="183"/>
      <c r="B32" s="183"/>
      <c r="C32" s="183"/>
      <c r="D32" s="183"/>
      <c r="E32" s="183"/>
      <c r="F32" s="183"/>
      <c r="G32" s="183"/>
      <c r="H32" s="587"/>
      <c r="I32" s="587"/>
    </row>
    <row r="33" spans="1:9" ht="15.75" hidden="1">
      <c r="A33" s="183"/>
      <c r="B33" s="183"/>
      <c r="C33" s="587"/>
      <c r="D33" s="587"/>
      <c r="E33" s="587"/>
      <c r="F33" s="587"/>
      <c r="G33" s="587"/>
      <c r="H33" s="587"/>
      <c r="I33" s="587"/>
    </row>
    <row r="34" spans="1:9" ht="15.75" hidden="1">
      <c r="A34" s="183"/>
      <c r="B34" s="183"/>
      <c r="C34" s="587"/>
      <c r="D34" s="587"/>
      <c r="E34" s="587"/>
      <c r="F34" s="587"/>
      <c r="G34" s="587"/>
      <c r="H34" s="587"/>
      <c r="I34" s="587"/>
    </row>
    <row r="35" spans="1:9" ht="15.75" hidden="1">
      <c r="A35" s="183"/>
      <c r="B35" s="183"/>
      <c r="C35" s="587"/>
      <c r="D35" s="587"/>
      <c r="E35" s="587"/>
      <c r="F35" s="587"/>
      <c r="G35" s="587"/>
      <c r="H35" s="587"/>
      <c r="I35" s="587"/>
    </row>
    <row r="36" spans="1:9" ht="15.75" hidden="1">
      <c r="A36" s="183"/>
      <c r="B36" s="183"/>
      <c r="C36" s="587"/>
      <c r="D36" s="587"/>
      <c r="E36" s="587"/>
      <c r="F36" s="587"/>
      <c r="G36" s="587"/>
      <c r="H36" s="587"/>
      <c r="I36" s="587"/>
    </row>
    <row r="37" spans="1:9" ht="15.75" hidden="1">
      <c r="A37" s="183"/>
      <c r="B37" s="183"/>
      <c r="C37" s="587"/>
      <c r="D37" s="587"/>
      <c r="E37" s="587"/>
      <c r="F37" s="587"/>
      <c r="G37" s="587"/>
      <c r="H37" s="587"/>
      <c r="I37" s="587"/>
    </row>
    <row r="38" spans="1:9" ht="15.75" hidden="1">
      <c r="A38" s="183"/>
      <c r="B38" s="183"/>
      <c r="C38" s="183"/>
      <c r="D38" s="183"/>
      <c r="E38" s="183"/>
      <c r="F38" s="183"/>
      <c r="G38" s="183"/>
      <c r="H38" s="183"/>
      <c r="I38" s="183"/>
    </row>
    <row r="39" spans="1:9" ht="15.75">
      <c r="A39" s="183"/>
      <c r="B39" s="183"/>
      <c r="C39" s="692" t="s">
        <v>504</v>
      </c>
      <c r="D39" s="692"/>
      <c r="E39" s="692"/>
      <c r="F39" s="692"/>
      <c r="G39" s="692"/>
      <c r="H39" s="692"/>
      <c r="I39" s="692"/>
    </row>
    <row r="40" spans="1:9" ht="15.75">
      <c r="A40" s="183"/>
      <c r="B40" s="183"/>
      <c r="C40" s="692"/>
      <c r="D40" s="692"/>
      <c r="E40" s="692"/>
      <c r="F40" s="692"/>
      <c r="G40" s="692"/>
      <c r="H40" s="692"/>
      <c r="I40" s="692"/>
    </row>
    <row r="41" spans="1:9" ht="15.75">
      <c r="A41" s="183"/>
      <c r="B41" s="183"/>
      <c r="C41" s="692"/>
      <c r="D41" s="692"/>
      <c r="E41" s="692"/>
      <c r="F41" s="692"/>
      <c r="G41" s="692"/>
      <c r="H41" s="692"/>
      <c r="I41" s="692"/>
    </row>
    <row r="42" spans="1:9" ht="15.75">
      <c r="A42" s="183"/>
      <c r="B42" s="183"/>
      <c r="C42" s="619"/>
      <c r="D42" s="619"/>
      <c r="E42" s="619"/>
      <c r="F42" s="619"/>
      <c r="G42" s="619"/>
      <c r="H42" s="619"/>
      <c r="I42" s="619"/>
    </row>
    <row r="43" spans="1:9" ht="15.75">
      <c r="A43" s="486"/>
      <c r="B43" s="486"/>
      <c r="C43" s="768" t="s">
        <v>513</v>
      </c>
      <c r="D43" s="768"/>
      <c r="E43" s="768"/>
      <c r="F43" s="768"/>
      <c r="G43" s="768"/>
      <c r="H43" s="768"/>
      <c r="I43" s="768"/>
    </row>
    <row r="44" spans="1:9" ht="15.75">
      <c r="A44" s="183"/>
      <c r="B44" s="183"/>
      <c r="C44" s="768"/>
      <c r="D44" s="768"/>
      <c r="E44" s="768"/>
      <c r="F44" s="768"/>
      <c r="G44" s="768"/>
      <c r="H44" s="768"/>
      <c r="I44" s="768"/>
    </row>
    <row r="45" spans="1:9" ht="15.75">
      <c r="A45" s="183"/>
      <c r="B45" s="183"/>
      <c r="C45" s="769"/>
      <c r="D45" s="769"/>
      <c r="E45" s="769"/>
      <c r="F45" s="769"/>
      <c r="G45" s="769"/>
      <c r="H45" s="769"/>
      <c r="I45" s="769"/>
    </row>
    <row r="46" spans="1:9" ht="15.75" customHeight="1" hidden="1">
      <c r="A46" s="183"/>
      <c r="B46" s="183"/>
      <c r="C46" s="183"/>
      <c r="D46" s="183"/>
      <c r="E46" s="183"/>
      <c r="F46" s="183"/>
      <c r="G46" s="183"/>
      <c r="H46" s="183"/>
      <c r="I46" s="183"/>
    </row>
    <row r="47" spans="1:9" ht="15.75">
      <c r="A47" s="183"/>
      <c r="B47" s="183"/>
      <c r="C47" s="183"/>
      <c r="D47" s="183"/>
      <c r="E47" s="183"/>
      <c r="F47" s="183"/>
      <c r="G47" s="183"/>
      <c r="H47" s="183"/>
      <c r="I47" s="183"/>
    </row>
    <row r="48" spans="1:9" ht="15.75">
      <c r="A48" s="183"/>
      <c r="B48" s="183"/>
      <c r="C48" s="183"/>
      <c r="D48" s="183"/>
      <c r="E48" s="183"/>
      <c r="F48" s="183"/>
      <c r="G48" s="183"/>
      <c r="H48" s="183"/>
      <c r="I48" s="183"/>
    </row>
    <row r="49" spans="1:9" ht="15.75">
      <c r="A49" s="183"/>
      <c r="B49" s="183"/>
      <c r="C49" s="183"/>
      <c r="D49" s="183"/>
      <c r="E49" s="183"/>
      <c r="F49" s="183"/>
      <c r="G49" s="183"/>
      <c r="H49" s="183"/>
      <c r="I49" s="183"/>
    </row>
    <row r="50" spans="1:9" ht="15.75">
      <c r="A50" s="183"/>
      <c r="B50" s="183"/>
      <c r="C50" s="183"/>
      <c r="D50" s="183"/>
      <c r="E50" s="183"/>
      <c r="F50" s="183"/>
      <c r="G50" s="183"/>
      <c r="H50" s="183"/>
      <c r="I50" s="183"/>
    </row>
    <row r="51" spans="1:9" ht="15.75">
      <c r="A51" s="183"/>
      <c r="B51" s="183"/>
      <c r="C51" s="183"/>
      <c r="D51" s="183"/>
      <c r="E51" s="183"/>
      <c r="F51" s="183"/>
      <c r="G51" s="183"/>
      <c r="H51" s="183"/>
      <c r="I51" s="183"/>
    </row>
    <row r="52" spans="1:9" ht="15.75">
      <c r="A52" s="183"/>
      <c r="B52" s="183"/>
      <c r="C52" s="183"/>
      <c r="D52" s="183"/>
      <c r="E52" s="183"/>
      <c r="F52" s="183"/>
      <c r="G52" s="183"/>
      <c r="H52" s="183"/>
      <c r="I52" s="183"/>
    </row>
    <row r="53" spans="1:9" ht="15.75">
      <c r="A53" s="183"/>
      <c r="B53" s="183"/>
      <c r="C53" s="183"/>
      <c r="D53" s="183"/>
      <c r="E53" s="183"/>
      <c r="F53" s="183"/>
      <c r="G53" s="183"/>
      <c r="H53" s="183"/>
      <c r="I53" s="183"/>
    </row>
    <row r="54" spans="1:9" ht="15.75">
      <c r="A54" s="183"/>
      <c r="B54" s="183"/>
      <c r="C54" s="183"/>
      <c r="D54" s="183"/>
      <c r="E54" s="183"/>
      <c r="F54" s="183"/>
      <c r="G54" s="183"/>
      <c r="H54" s="183"/>
      <c r="I54" s="183"/>
    </row>
    <row r="55" spans="1:9" ht="15.75">
      <c r="A55" s="183"/>
      <c r="B55" s="183"/>
      <c r="C55" s="183"/>
      <c r="D55" s="183"/>
      <c r="E55" s="183"/>
      <c r="F55" s="183"/>
      <c r="G55" s="183"/>
      <c r="H55" s="183"/>
      <c r="I55" s="183"/>
    </row>
    <row r="56" spans="1:9" ht="15.75">
      <c r="A56" s="183"/>
      <c r="B56" s="183"/>
      <c r="C56" s="183"/>
      <c r="D56" s="183"/>
      <c r="E56" s="183"/>
      <c r="F56" s="183"/>
      <c r="G56" s="183"/>
      <c r="H56" s="183"/>
      <c r="I56" s="183"/>
    </row>
    <row r="57" spans="1:9" ht="15.75">
      <c r="A57" s="183"/>
      <c r="B57" s="183"/>
      <c r="C57" s="183"/>
      <c r="D57" s="183"/>
      <c r="E57" s="183"/>
      <c r="F57" s="183"/>
      <c r="G57" s="183"/>
      <c r="H57" s="183"/>
      <c r="I57" s="183"/>
    </row>
    <row r="58" spans="1:9" ht="15.75">
      <c r="A58" s="183"/>
      <c r="B58" s="183"/>
      <c r="C58" s="183"/>
      <c r="D58" s="183"/>
      <c r="E58" s="183"/>
      <c r="F58" s="183"/>
      <c r="G58" s="183"/>
      <c r="H58" s="183"/>
      <c r="I58" s="183"/>
    </row>
    <row r="59" spans="1:9" ht="15.75">
      <c r="A59" s="183"/>
      <c r="B59" s="183"/>
      <c r="C59" s="183"/>
      <c r="D59" s="183"/>
      <c r="E59" s="183"/>
      <c r="F59" s="183"/>
      <c r="G59" s="183"/>
      <c r="H59" s="183"/>
      <c r="I59" s="183"/>
    </row>
    <row r="60" spans="1:9" ht="15.75">
      <c r="A60" s="183"/>
      <c r="B60" s="183"/>
      <c r="C60" s="183"/>
      <c r="D60" s="183"/>
      <c r="E60" s="183"/>
      <c r="F60" s="183"/>
      <c r="G60" s="183"/>
      <c r="H60" s="183"/>
      <c r="I60" s="183"/>
    </row>
    <row r="61" spans="1:7" ht="15.75">
      <c r="A61" s="183"/>
      <c r="B61" s="183"/>
      <c r="C61" s="183"/>
      <c r="D61" s="183"/>
      <c r="E61" s="183"/>
      <c r="F61" s="183"/>
      <c r="G61" s="183"/>
    </row>
  </sheetData>
  <sheetProtection/>
  <mergeCells count="5">
    <mergeCell ref="C5:I7"/>
    <mergeCell ref="C16:I17"/>
    <mergeCell ref="C12:E12"/>
    <mergeCell ref="C39:I41"/>
    <mergeCell ref="C43:I45"/>
  </mergeCells>
  <printOptions/>
  <pageMargins left="0.393700787401575" right="0.31496062992126" top="0.590551181102362" bottom="0.590551181102362" header="0.118110236220472" footer="0.118110236220472"/>
  <pageSetup firstPageNumber="28" useFirstPageNumber="1" horizontalDpi="600" verticalDpi="600" orientation="portrait" paperSize="9" scale="86" r:id="rId1"/>
  <headerFooter>
    <oddFooter>&amp;C&amp;P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2:I37"/>
  <sheetViews>
    <sheetView view="pageBreakPreview" zoomScaleSheetLayoutView="100" zoomScalePageLayoutView="0" workbookViewId="0" topLeftCell="A1">
      <selection activeCell="G30" sqref="G30"/>
    </sheetView>
  </sheetViews>
  <sheetFormatPr defaultColWidth="9.00390625" defaultRowHeight="15.75"/>
  <cols>
    <col min="1" max="1" width="9.00390625" style="275" customWidth="1"/>
    <col min="2" max="2" width="10.375" style="275" customWidth="1"/>
    <col min="3" max="3" width="11.75390625" style="275" customWidth="1"/>
    <col min="4" max="4" width="16.00390625" style="275" customWidth="1"/>
    <col min="5" max="5" width="11.125" style="275" customWidth="1"/>
    <col min="6" max="6" width="11.00390625" style="275" customWidth="1"/>
    <col min="7" max="7" width="15.875" style="275" customWidth="1"/>
    <col min="8" max="8" width="14.25390625" style="275" customWidth="1"/>
    <col min="9" max="9" width="27.75390625" style="275" customWidth="1"/>
    <col min="10" max="16384" width="9.00390625" style="275" customWidth="1"/>
  </cols>
  <sheetData>
    <row r="1" ht="9" customHeight="1"/>
    <row r="2" spans="1:9" ht="15.75" hidden="1">
      <c r="A2" s="279"/>
      <c r="B2" s="770"/>
      <c r="C2" s="770"/>
      <c r="D2" s="770"/>
      <c r="E2" s="770"/>
      <c r="F2" s="770"/>
      <c r="G2" s="770"/>
      <c r="H2" s="770"/>
      <c r="I2" s="770"/>
    </row>
    <row r="3" ht="15.75" hidden="1"/>
    <row r="4" spans="2:7" ht="33.75" hidden="1">
      <c r="B4" s="280"/>
      <c r="C4" s="281"/>
      <c r="D4" s="282"/>
      <c r="E4" s="282"/>
      <c r="F4" s="282"/>
      <c r="G4" s="283"/>
    </row>
    <row r="5" spans="2:7" ht="17.25" customHeight="1" hidden="1">
      <c r="B5" s="280"/>
      <c r="C5" s="281"/>
      <c r="D5" s="282"/>
      <c r="E5" s="282"/>
      <c r="F5" s="282"/>
      <c r="G5" s="283"/>
    </row>
    <row r="6" spans="1:5" ht="15.75">
      <c r="A6" s="284">
        <v>38</v>
      </c>
      <c r="B6" s="277" t="s">
        <v>315</v>
      </c>
      <c r="C6" s="277"/>
      <c r="D6" s="278"/>
      <c r="E6" s="278"/>
    </row>
    <row r="7" spans="1:5" ht="15.75">
      <c r="A7" s="276"/>
      <c r="B7" s="278"/>
      <c r="C7" s="278"/>
      <c r="D7" s="278"/>
      <c r="E7" s="278"/>
    </row>
    <row r="8" ht="15.75" hidden="1"/>
    <row r="9" ht="15.75" hidden="1"/>
    <row r="10" spans="3:7" ht="15.75">
      <c r="C10" s="778" t="s">
        <v>301</v>
      </c>
      <c r="D10" s="780" t="s">
        <v>299</v>
      </c>
      <c r="E10" s="771" t="s">
        <v>300</v>
      </c>
      <c r="F10" s="772"/>
      <c r="G10" s="773"/>
    </row>
    <row r="11" spans="3:7" ht="15.75">
      <c r="C11" s="779"/>
      <c r="D11" s="781"/>
      <c r="E11" s="776" t="s">
        <v>222</v>
      </c>
      <c r="F11" s="777"/>
      <c r="G11" s="285" t="s">
        <v>167</v>
      </c>
    </row>
    <row r="12" spans="3:7" ht="15.75">
      <c r="C12" s="337">
        <v>1</v>
      </c>
      <c r="D12" s="286" t="s">
        <v>303</v>
      </c>
      <c r="E12" s="776">
        <v>2</v>
      </c>
      <c r="F12" s="777"/>
      <c r="G12" s="285">
        <v>2</v>
      </c>
    </row>
    <row r="13" spans="3:7" ht="15.75">
      <c r="C13" s="337">
        <v>2</v>
      </c>
      <c r="D13" s="286" t="s">
        <v>304</v>
      </c>
      <c r="E13" s="776">
        <v>1</v>
      </c>
      <c r="F13" s="777"/>
      <c r="G13" s="285">
        <v>1</v>
      </c>
    </row>
    <row r="14" spans="3:7" ht="15.75">
      <c r="C14" s="337">
        <v>3</v>
      </c>
      <c r="D14" s="286" t="s">
        <v>305</v>
      </c>
      <c r="E14" s="776">
        <v>1</v>
      </c>
      <c r="F14" s="777"/>
      <c r="G14" s="285">
        <v>1</v>
      </c>
    </row>
    <row r="15" spans="3:7" ht="15.75">
      <c r="C15" s="337">
        <v>4</v>
      </c>
      <c r="D15" s="286" t="s">
        <v>306</v>
      </c>
      <c r="E15" s="776">
        <v>1</v>
      </c>
      <c r="F15" s="777"/>
      <c r="G15" s="285">
        <v>1</v>
      </c>
    </row>
    <row r="16" spans="3:7" ht="15.75">
      <c r="C16" s="774" t="s">
        <v>302</v>
      </c>
      <c r="D16" s="775"/>
      <c r="E16" s="782">
        <f>SUM(E12:E15)</f>
        <v>5</v>
      </c>
      <c r="F16" s="773"/>
      <c r="G16" s="287">
        <f>SUM(G12:G15)</f>
        <v>5</v>
      </c>
    </row>
    <row r="17" spans="3:7" ht="2.25" customHeight="1">
      <c r="C17" s="288"/>
      <c r="D17" s="288"/>
      <c r="E17" s="289"/>
      <c r="F17" s="289"/>
      <c r="G17" s="289"/>
    </row>
    <row r="18" spans="3:7" ht="15.75" hidden="1">
      <c r="C18" s="288"/>
      <c r="D18" s="288"/>
      <c r="E18" s="289"/>
      <c r="F18" s="289"/>
      <c r="G18" s="289"/>
    </row>
    <row r="19" spans="3:7" ht="15.75" hidden="1">
      <c r="C19" s="288"/>
      <c r="D19" s="288"/>
      <c r="E19" s="289"/>
      <c r="F19" s="289"/>
      <c r="G19" s="289"/>
    </row>
    <row r="20" spans="3:7" ht="15.75" hidden="1">
      <c r="C20" s="288"/>
      <c r="D20" s="288"/>
      <c r="E20" s="289"/>
      <c r="F20" s="289"/>
      <c r="G20" s="289"/>
    </row>
    <row r="21" spans="3:7" ht="15.75" hidden="1">
      <c r="C21" s="288"/>
      <c r="D21" s="288"/>
      <c r="E21" s="289"/>
      <c r="F21" s="289"/>
      <c r="G21" s="289"/>
    </row>
    <row r="22" ht="15.75" hidden="1"/>
    <row r="23" spans="1:6" ht="15.75">
      <c r="A23" s="290">
        <v>39</v>
      </c>
      <c r="B23" s="277" t="s">
        <v>251</v>
      </c>
      <c r="C23" s="276"/>
      <c r="D23" s="276"/>
      <c r="E23" s="276"/>
      <c r="F23" s="276"/>
    </row>
    <row r="24" spans="1:6" ht="15.75">
      <c r="A24" s="276"/>
      <c r="B24" s="276"/>
      <c r="C24" s="276"/>
      <c r="D24" s="276"/>
      <c r="E24" s="276"/>
      <c r="F24" s="276"/>
    </row>
    <row r="25" spans="1:9" ht="15.75">
      <c r="A25" s="276"/>
      <c r="B25" s="785" t="s">
        <v>291</v>
      </c>
      <c r="C25" s="785"/>
      <c r="D25" s="785"/>
      <c r="E25" s="785"/>
      <c r="F25" s="785"/>
      <c r="G25" s="785"/>
      <c r="H25" s="785"/>
      <c r="I25" s="331"/>
    </row>
    <row r="26" spans="1:8" ht="15.75">
      <c r="A26" s="276"/>
      <c r="B26" s="785" t="s">
        <v>264</v>
      </c>
      <c r="C26" s="785"/>
      <c r="D26" s="785"/>
      <c r="E26" s="785"/>
      <c r="F26" s="785"/>
      <c r="G26" s="785"/>
      <c r="H26" s="785"/>
    </row>
    <row r="27" spans="1:8" ht="15.75">
      <c r="A27" s="276"/>
      <c r="B27" s="785" t="s">
        <v>252</v>
      </c>
      <c r="C27" s="785"/>
      <c r="D27" s="785"/>
      <c r="E27" s="785"/>
      <c r="F27" s="785"/>
      <c r="G27" s="785"/>
      <c r="H27" s="785"/>
    </row>
    <row r="28" spans="1:8" ht="15.75">
      <c r="A28" s="276"/>
      <c r="B28" s="785" t="s">
        <v>295</v>
      </c>
      <c r="C28" s="785"/>
      <c r="D28" s="785"/>
      <c r="E28" s="785"/>
      <c r="F28" s="785"/>
      <c r="G28" s="785"/>
      <c r="H28" s="785"/>
    </row>
    <row r="33" spans="2:8" ht="15.75">
      <c r="B33" s="275" t="s">
        <v>507</v>
      </c>
      <c r="D33" s="275" t="s">
        <v>507</v>
      </c>
      <c r="F33" s="275" t="s">
        <v>507</v>
      </c>
      <c r="H33" s="275" t="s">
        <v>507</v>
      </c>
    </row>
    <row r="34" spans="1:8" ht="15.75">
      <c r="A34" s="786" t="s">
        <v>386</v>
      </c>
      <c r="B34" s="786"/>
      <c r="C34" s="783" t="s">
        <v>317</v>
      </c>
      <c r="D34" s="783"/>
      <c r="E34" s="784" t="s">
        <v>316</v>
      </c>
      <c r="F34" s="784"/>
      <c r="G34" s="784" t="s">
        <v>318</v>
      </c>
      <c r="H34" s="784"/>
    </row>
    <row r="35" spans="1:2" ht="27" customHeight="1" hidden="1">
      <c r="A35" s="786"/>
      <c r="B35" s="786"/>
    </row>
    <row r="36" spans="1:2" ht="3.75" customHeight="1">
      <c r="A36" s="786"/>
      <c r="B36" s="786"/>
    </row>
    <row r="37" spans="1:2" ht="12.75" customHeight="1">
      <c r="A37" s="796" t="s">
        <v>520</v>
      </c>
      <c r="B37" s="797"/>
    </row>
  </sheetData>
  <sheetProtection/>
  <mergeCells count="20">
    <mergeCell ref="A37:B37"/>
    <mergeCell ref="E16:F16"/>
    <mergeCell ref="C34:D34"/>
    <mergeCell ref="E34:F34"/>
    <mergeCell ref="B25:H25"/>
    <mergeCell ref="B26:H26"/>
    <mergeCell ref="B27:H27"/>
    <mergeCell ref="A34:B36"/>
    <mergeCell ref="G34:H34"/>
    <mergeCell ref="B28:H28"/>
    <mergeCell ref="B2:I2"/>
    <mergeCell ref="E10:G10"/>
    <mergeCell ref="C16:D16"/>
    <mergeCell ref="E13:F13"/>
    <mergeCell ref="C10:C11"/>
    <mergeCell ref="D10:D11"/>
    <mergeCell ref="E11:F11"/>
    <mergeCell ref="E12:F12"/>
    <mergeCell ref="E14:F14"/>
    <mergeCell ref="E15:F15"/>
  </mergeCells>
  <printOptions/>
  <pageMargins left="0.708661417322835" right="0.708661417322835" top="0.748031496062992" bottom="0.748031496062992" header="0.31496062992126" footer="0.31496062992126"/>
  <pageSetup firstPageNumber="29" useFirstPageNumber="1" horizontalDpi="600" verticalDpi="600" orientation="landscape" paperSize="9"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dimension ref="A1:M415"/>
  <sheetViews>
    <sheetView view="pageBreakPreview" zoomScale="90" zoomScaleNormal="90" zoomScaleSheetLayoutView="90" zoomScalePageLayoutView="0" workbookViewId="0" topLeftCell="A13">
      <selection activeCell="C15" sqref="C15"/>
    </sheetView>
  </sheetViews>
  <sheetFormatPr defaultColWidth="9.00390625" defaultRowHeight="15.75"/>
  <cols>
    <col min="1" max="1" width="36.50390625" style="88" customWidth="1"/>
    <col min="2" max="2" width="12.375" style="88" customWidth="1"/>
    <col min="3" max="3" width="13.625" style="88" customWidth="1"/>
    <col min="4" max="4" width="13.50390625" style="88" customWidth="1"/>
    <col min="5" max="5" width="7.625" style="85" customWidth="1"/>
    <col min="6" max="6" width="12.75390625" style="88" customWidth="1"/>
    <col min="7" max="7" width="13.625" style="88" customWidth="1"/>
    <col min="8" max="8" width="13.375" style="88" customWidth="1"/>
    <col min="9" max="9" width="12.625" style="88" customWidth="1"/>
    <col min="10" max="10" width="13.75390625" style="88" customWidth="1"/>
    <col min="11" max="11" width="12.50390625" style="88" bestFit="1" customWidth="1"/>
    <col min="12" max="16384" width="9.00390625" style="88" customWidth="1"/>
  </cols>
  <sheetData>
    <row r="1" spans="1:9" ht="20.25">
      <c r="A1" s="794" t="str">
        <f>'FS'!B2</f>
        <v>RAHIMA FOOD CORPORATION LTD.</v>
      </c>
      <c r="B1" s="794"/>
      <c r="C1" s="794"/>
      <c r="D1" s="794"/>
      <c r="E1" s="794"/>
      <c r="F1" s="794"/>
      <c r="G1" s="794"/>
      <c r="H1" s="794"/>
      <c r="I1" s="794"/>
    </row>
    <row r="2" spans="1:9" ht="15.75">
      <c r="A2" s="676" t="s">
        <v>111</v>
      </c>
      <c r="B2" s="676"/>
      <c r="C2" s="676"/>
      <c r="D2" s="676"/>
      <c r="E2" s="676"/>
      <c r="F2" s="676"/>
      <c r="G2" s="676"/>
      <c r="H2" s="676"/>
      <c r="I2" s="676"/>
    </row>
    <row r="3" spans="1:9" ht="15.75">
      <c r="A3" s="676" t="s">
        <v>330</v>
      </c>
      <c r="B3" s="676"/>
      <c r="C3" s="676"/>
      <c r="D3" s="676"/>
      <c r="E3" s="676"/>
      <c r="F3" s="676"/>
      <c r="G3" s="676"/>
      <c r="H3" s="676"/>
      <c r="I3" s="676"/>
    </row>
    <row r="4" spans="1:9" ht="15.75">
      <c r="A4" s="30"/>
      <c r="B4" s="183"/>
      <c r="C4" s="183"/>
      <c r="E4" s="183"/>
      <c r="F4" s="183"/>
      <c r="G4" s="183"/>
      <c r="H4" s="790" t="s">
        <v>109</v>
      </c>
      <c r="I4" s="791"/>
    </row>
    <row r="5" spans="1:9" ht="15.75">
      <c r="A5" s="183"/>
      <c r="B5" s="183"/>
      <c r="C5" s="183"/>
      <c r="D5" s="183"/>
      <c r="E5" s="182"/>
      <c r="F5" s="183"/>
      <c r="G5" s="183"/>
      <c r="H5" s="792" t="s">
        <v>128</v>
      </c>
      <c r="I5" s="793"/>
    </row>
    <row r="6" spans="1:9" ht="15.75">
      <c r="A6" s="635" t="s">
        <v>5</v>
      </c>
      <c r="B6" s="641" t="s">
        <v>4</v>
      </c>
      <c r="C6" s="755"/>
      <c r="D6" s="642"/>
      <c r="E6" s="787" t="s">
        <v>108</v>
      </c>
      <c r="F6" s="641" t="s">
        <v>21</v>
      </c>
      <c r="G6" s="755"/>
      <c r="H6" s="642"/>
      <c r="I6" s="787" t="s">
        <v>334</v>
      </c>
    </row>
    <row r="7" spans="1:9" ht="15.75">
      <c r="A7" s="795"/>
      <c r="B7" s="643"/>
      <c r="C7" s="765"/>
      <c r="D7" s="644"/>
      <c r="E7" s="788"/>
      <c r="F7" s="643"/>
      <c r="G7" s="765"/>
      <c r="H7" s="644"/>
      <c r="I7" s="788"/>
    </row>
    <row r="8" spans="1:9" ht="42.75">
      <c r="A8" s="636"/>
      <c r="B8" s="184" t="s">
        <v>331</v>
      </c>
      <c r="C8" s="185" t="s">
        <v>154</v>
      </c>
      <c r="D8" s="186" t="s">
        <v>332</v>
      </c>
      <c r="E8" s="789"/>
      <c r="F8" s="184" t="s">
        <v>331</v>
      </c>
      <c r="G8" s="186" t="s">
        <v>155</v>
      </c>
      <c r="H8" s="186" t="s">
        <v>333</v>
      </c>
      <c r="I8" s="789"/>
    </row>
    <row r="9" spans="1:9" ht="15.75">
      <c r="A9" s="187" t="s">
        <v>22</v>
      </c>
      <c r="B9" s="172">
        <v>8123705</v>
      </c>
      <c r="C9" s="172">
        <v>0</v>
      </c>
      <c r="D9" s="172">
        <f aca="true" t="shared" si="0" ref="D9:D21">B9+C9</f>
        <v>8123705</v>
      </c>
      <c r="E9" s="188">
        <v>0</v>
      </c>
      <c r="F9" s="189">
        <v>0</v>
      </c>
      <c r="G9" s="172">
        <f>(D9-F9)*E9</f>
        <v>0</v>
      </c>
      <c r="H9" s="172">
        <f>F9+G9</f>
        <v>0</v>
      </c>
      <c r="I9" s="172">
        <f>D9-H9</f>
        <v>8123705</v>
      </c>
    </row>
    <row r="10" spans="1:9" ht="15.75">
      <c r="A10" s="187" t="s">
        <v>185</v>
      </c>
      <c r="B10" s="172">
        <v>27557377</v>
      </c>
      <c r="C10" s="172">
        <v>0</v>
      </c>
      <c r="D10" s="189">
        <f t="shared" si="0"/>
        <v>27557377</v>
      </c>
      <c r="E10" s="190">
        <v>0.04</v>
      </c>
      <c r="F10" s="189">
        <v>404678</v>
      </c>
      <c r="G10" s="172">
        <f>(D10-F10)*E10</f>
        <v>1086107.96</v>
      </c>
      <c r="H10" s="172">
        <f>F10+G10</f>
        <v>1490785.96</v>
      </c>
      <c r="I10" s="172">
        <f>D10-H10</f>
        <v>26066591.04</v>
      </c>
    </row>
    <row r="11" spans="1:9" ht="15.75">
      <c r="A11" s="187" t="s">
        <v>186</v>
      </c>
      <c r="B11" s="172">
        <v>27557376</v>
      </c>
      <c r="C11" s="172">
        <v>3042553</v>
      </c>
      <c r="D11" s="189">
        <f>B11+C11</f>
        <v>30599929</v>
      </c>
      <c r="E11" s="190">
        <v>0.04</v>
      </c>
      <c r="F11" s="189">
        <v>404678</v>
      </c>
      <c r="G11" s="172">
        <f aca="true" t="shared" si="1" ref="G11:G19">(D11-F11)*E11</f>
        <v>1207810.04</v>
      </c>
      <c r="H11" s="172">
        <f>SUM(F11:G11)</f>
        <v>1612488.04</v>
      </c>
      <c r="I11" s="172">
        <f>D11-H11</f>
        <v>28987440.96</v>
      </c>
    </row>
    <row r="12" spans="1:9" ht="15.75">
      <c r="A12" s="187" t="s">
        <v>194</v>
      </c>
      <c r="B12" s="172">
        <v>1239555</v>
      </c>
      <c r="C12" s="172">
        <v>375350</v>
      </c>
      <c r="D12" s="189">
        <f>B12+C12</f>
        <v>1614905</v>
      </c>
      <c r="E12" s="190">
        <v>0.1</v>
      </c>
      <c r="F12" s="189">
        <v>10169</v>
      </c>
      <c r="G12" s="172">
        <f t="shared" si="1"/>
        <v>160473.6</v>
      </c>
      <c r="H12" s="172">
        <f>SUM(F12:G12)</f>
        <v>170642.6</v>
      </c>
      <c r="I12" s="172">
        <f>D12-H12</f>
        <v>1444262.4</v>
      </c>
    </row>
    <row r="13" spans="1:9" ht="15.75">
      <c r="A13" s="187" t="s">
        <v>272</v>
      </c>
      <c r="B13" s="172">
        <v>10139027</v>
      </c>
      <c r="C13" s="172">
        <v>0</v>
      </c>
      <c r="D13" s="189">
        <f t="shared" si="0"/>
        <v>10139027</v>
      </c>
      <c r="E13" s="190">
        <v>0.1</v>
      </c>
      <c r="F13" s="189">
        <v>372227</v>
      </c>
      <c r="G13" s="172">
        <f t="shared" si="1"/>
        <v>976680</v>
      </c>
      <c r="H13" s="172">
        <f>SUM(F13:G13)</f>
        <v>1348907</v>
      </c>
      <c r="I13" s="172">
        <f>D13-H13</f>
        <v>8790120</v>
      </c>
    </row>
    <row r="14" spans="1:9" ht="15.75">
      <c r="A14" s="187" t="s">
        <v>187</v>
      </c>
      <c r="B14" s="172">
        <v>12138720</v>
      </c>
      <c r="C14" s="172">
        <v>0</v>
      </c>
      <c r="D14" s="189">
        <f t="shared" si="0"/>
        <v>12138720</v>
      </c>
      <c r="E14" s="190">
        <v>0.1</v>
      </c>
      <c r="F14" s="189">
        <v>152981</v>
      </c>
      <c r="G14" s="172">
        <f t="shared" si="1"/>
        <v>1198573.9000000001</v>
      </c>
      <c r="H14" s="172">
        <f aca="true" t="shared" si="2" ref="H14:H20">F14+G14</f>
        <v>1351554.9000000001</v>
      </c>
      <c r="I14" s="172">
        <f aca="true" t="shared" si="3" ref="I14:I20">D14-H14</f>
        <v>10787165.1</v>
      </c>
    </row>
    <row r="15" spans="1:9" ht="15.75">
      <c r="A15" s="187" t="s">
        <v>15</v>
      </c>
      <c r="B15" s="172">
        <v>380000</v>
      </c>
      <c r="C15" s="172">
        <v>0</v>
      </c>
      <c r="D15" s="172">
        <f t="shared" si="0"/>
        <v>380000</v>
      </c>
      <c r="E15" s="190">
        <v>0.1</v>
      </c>
      <c r="F15" s="172">
        <v>309701</v>
      </c>
      <c r="G15" s="172">
        <f t="shared" si="1"/>
        <v>7029.900000000001</v>
      </c>
      <c r="H15" s="172">
        <f t="shared" si="2"/>
        <v>316730.9</v>
      </c>
      <c r="I15" s="172">
        <f t="shared" si="3"/>
        <v>63269.09999999998</v>
      </c>
    </row>
    <row r="16" spans="1:9" ht="15.75">
      <c r="A16" s="187" t="s">
        <v>16</v>
      </c>
      <c r="B16" s="172">
        <v>1898757</v>
      </c>
      <c r="C16" s="172">
        <v>20700</v>
      </c>
      <c r="D16" s="172">
        <f t="shared" si="0"/>
        <v>1919457</v>
      </c>
      <c r="E16" s="190">
        <v>0.1</v>
      </c>
      <c r="F16" s="172">
        <v>654408</v>
      </c>
      <c r="G16" s="172">
        <f t="shared" si="1"/>
        <v>126504.90000000001</v>
      </c>
      <c r="H16" s="172">
        <f t="shared" si="2"/>
        <v>780912.9</v>
      </c>
      <c r="I16" s="172">
        <f t="shared" si="3"/>
        <v>1138544.1</v>
      </c>
    </row>
    <row r="17" spans="1:9" ht="15.75">
      <c r="A17" s="187" t="s">
        <v>17</v>
      </c>
      <c r="B17" s="172">
        <v>821510</v>
      </c>
      <c r="C17" s="172">
        <v>23200</v>
      </c>
      <c r="D17" s="172">
        <f t="shared" si="0"/>
        <v>844710</v>
      </c>
      <c r="E17" s="190">
        <v>0.06</v>
      </c>
      <c r="F17" s="172">
        <v>539997</v>
      </c>
      <c r="G17" s="172">
        <f t="shared" si="1"/>
        <v>18282.78</v>
      </c>
      <c r="H17" s="172">
        <f t="shared" si="2"/>
        <v>558279.78</v>
      </c>
      <c r="I17" s="172">
        <f t="shared" si="3"/>
        <v>286430.22</v>
      </c>
    </row>
    <row r="18" spans="1:9" ht="15.75">
      <c r="A18" s="179" t="s">
        <v>188</v>
      </c>
      <c r="B18" s="172">
        <v>1315000</v>
      </c>
      <c r="C18" s="172">
        <v>0</v>
      </c>
      <c r="D18" s="172">
        <f t="shared" si="0"/>
        <v>1315000</v>
      </c>
      <c r="E18" s="190">
        <v>0.2</v>
      </c>
      <c r="F18" s="172">
        <v>1309932</v>
      </c>
      <c r="G18" s="172">
        <f t="shared" si="1"/>
        <v>1013.6</v>
      </c>
      <c r="H18" s="172">
        <f t="shared" si="2"/>
        <v>1310945.6</v>
      </c>
      <c r="I18" s="172">
        <f t="shared" si="3"/>
        <v>4054.399999999907</v>
      </c>
    </row>
    <row r="19" spans="1:11" ht="15.75">
      <c r="A19" s="187" t="s">
        <v>189</v>
      </c>
      <c r="B19" s="172">
        <v>4739749</v>
      </c>
      <c r="C19" s="172">
        <v>0</v>
      </c>
      <c r="D19" s="172">
        <f t="shared" si="0"/>
        <v>4739749</v>
      </c>
      <c r="E19" s="190">
        <v>0.2</v>
      </c>
      <c r="F19" s="172">
        <v>80510</v>
      </c>
      <c r="G19" s="172">
        <f t="shared" si="1"/>
        <v>931847.8</v>
      </c>
      <c r="H19" s="172">
        <f t="shared" si="2"/>
        <v>1012357.8</v>
      </c>
      <c r="I19" s="172">
        <f t="shared" si="3"/>
        <v>3727391.2</v>
      </c>
      <c r="K19" s="91"/>
    </row>
    <row r="20" spans="1:13" ht="15.75">
      <c r="A20" s="169"/>
      <c r="B20" s="170">
        <v>0</v>
      </c>
      <c r="C20" s="172"/>
      <c r="D20" s="172">
        <f t="shared" si="0"/>
        <v>0</v>
      </c>
      <c r="E20" s="190"/>
      <c r="F20" s="172"/>
      <c r="G20" s="172"/>
      <c r="H20" s="172">
        <f t="shared" si="2"/>
        <v>0</v>
      </c>
      <c r="I20" s="172">
        <f t="shared" si="3"/>
        <v>0</v>
      </c>
      <c r="L20" s="273"/>
      <c r="M20" s="273"/>
    </row>
    <row r="21" spans="1:13" ht="16.5" thickBot="1">
      <c r="A21" s="228" t="s">
        <v>335</v>
      </c>
      <c r="B21" s="229">
        <f>SUM(B9:B20)</f>
        <v>95910776</v>
      </c>
      <c r="C21" s="229">
        <f>SUM(C9:C20)</f>
        <v>3461803</v>
      </c>
      <c r="D21" s="229">
        <f t="shared" si="0"/>
        <v>99372579</v>
      </c>
      <c r="E21" s="230"/>
      <c r="F21" s="229">
        <f>SUM(F9:F20)</f>
        <v>4239281</v>
      </c>
      <c r="G21" s="229">
        <v>5714326</v>
      </c>
      <c r="H21" s="229">
        <f>SUM(H9:H20)</f>
        <v>9953605.480000002</v>
      </c>
      <c r="I21" s="229">
        <f>D21-H21</f>
        <v>89418973.52</v>
      </c>
      <c r="J21" s="91"/>
      <c r="L21" s="273"/>
      <c r="M21" s="273"/>
    </row>
    <row r="22" spans="1:13" ht="16.5" thickTop="1">
      <c r="A22" s="173"/>
      <c r="B22" s="176"/>
      <c r="C22" s="176"/>
      <c r="D22" s="176"/>
      <c r="E22" s="177"/>
      <c r="F22" s="176"/>
      <c r="G22" s="176"/>
      <c r="H22" s="176"/>
      <c r="I22" s="176"/>
      <c r="L22" s="273"/>
      <c r="M22" s="273"/>
    </row>
    <row r="23" spans="1:13" s="111" customFormat="1" ht="16.5" thickBot="1">
      <c r="A23" s="224" t="s">
        <v>190</v>
      </c>
      <c r="B23" s="225">
        <v>11279914</v>
      </c>
      <c r="C23" s="226">
        <v>84630862</v>
      </c>
      <c r="D23" s="225">
        <f>B23+C23</f>
        <v>95910776</v>
      </c>
      <c r="E23" s="227"/>
      <c r="F23" s="225">
        <v>2763804</v>
      </c>
      <c r="G23" s="225">
        <v>1475477</v>
      </c>
      <c r="H23" s="225">
        <f>F23+G23</f>
        <v>4239281</v>
      </c>
      <c r="I23" s="225">
        <f>D23-H23</f>
        <v>91671495</v>
      </c>
      <c r="L23" s="274"/>
      <c r="M23" s="274"/>
    </row>
    <row r="24" spans="1:9" ht="16.5" thickTop="1">
      <c r="A24" s="182"/>
      <c r="B24" s="182"/>
      <c r="C24" s="182"/>
      <c r="D24" s="182"/>
      <c r="E24" s="182"/>
      <c r="F24" s="191"/>
      <c r="G24" s="192"/>
      <c r="H24" s="192"/>
      <c r="I24" s="182"/>
    </row>
    <row r="25" spans="1:9" ht="15.75">
      <c r="A25" s="30" t="s">
        <v>88</v>
      </c>
      <c r="B25" s="183"/>
      <c r="C25" s="183"/>
      <c r="D25" s="183"/>
      <c r="E25" s="182"/>
      <c r="F25" s="193"/>
      <c r="G25" s="183"/>
      <c r="H25" s="192"/>
      <c r="I25" s="182"/>
    </row>
    <row r="26" spans="1:9" ht="10.5" customHeight="1">
      <c r="A26" s="30"/>
      <c r="B26" s="183"/>
      <c r="C26" s="183"/>
      <c r="D26" s="182"/>
      <c r="E26" s="182"/>
      <c r="F26" s="191"/>
      <c r="G26" s="540"/>
      <c r="H26" s="192"/>
      <c r="I26" s="182"/>
    </row>
    <row r="27" spans="1:9" ht="15.75">
      <c r="A27" s="183"/>
      <c r="B27" s="182"/>
      <c r="C27" s="194"/>
      <c r="D27" s="195" t="s">
        <v>336</v>
      </c>
      <c r="E27" s="182"/>
      <c r="F27" s="195" t="s">
        <v>191</v>
      </c>
      <c r="G27" s="196"/>
      <c r="H27" s="192"/>
      <c r="I27" s="182"/>
    </row>
    <row r="28" spans="1:9" ht="15.75">
      <c r="A28" s="197" t="s">
        <v>195</v>
      </c>
      <c r="B28" s="183" t="s">
        <v>261</v>
      </c>
      <c r="C28" s="182"/>
      <c r="D28" s="200">
        <v>2062788</v>
      </c>
      <c r="E28" s="182"/>
      <c r="F28" s="200">
        <v>776905</v>
      </c>
      <c r="G28" s="191"/>
      <c r="H28" s="192"/>
      <c r="I28" s="192"/>
    </row>
    <row r="29" spans="1:9" ht="17.25">
      <c r="A29" s="197" t="s">
        <v>196</v>
      </c>
      <c r="B29" s="183" t="s">
        <v>262</v>
      </c>
      <c r="C29" s="198"/>
      <c r="D29" s="58">
        <v>2406384</v>
      </c>
      <c r="E29" s="182"/>
      <c r="F29" s="58">
        <v>642091</v>
      </c>
      <c r="G29" s="199"/>
      <c r="H29" s="192"/>
      <c r="I29" s="192"/>
    </row>
    <row r="30" spans="1:9" ht="15.75">
      <c r="A30" s="183" t="s">
        <v>197</v>
      </c>
      <c r="B30" s="183" t="s">
        <v>263</v>
      </c>
      <c r="C30" s="182"/>
      <c r="D30" s="62">
        <v>1245154</v>
      </c>
      <c r="E30" s="182"/>
      <c r="F30" s="62">
        <v>56481</v>
      </c>
      <c r="G30" s="176"/>
      <c r="H30" s="176"/>
      <c r="I30" s="182"/>
    </row>
    <row r="31" spans="1:9" ht="15.75">
      <c r="A31" s="183"/>
      <c r="B31" s="183"/>
      <c r="C31" s="182"/>
      <c r="D31" s="86">
        <f>D28+D29+D30</f>
        <v>5714326</v>
      </c>
      <c r="E31" s="182"/>
      <c r="F31" s="86">
        <f>F28+F29+F30</f>
        <v>1475477</v>
      </c>
      <c r="G31" s="176"/>
      <c r="H31" s="176"/>
      <c r="I31" s="182"/>
    </row>
    <row r="32" spans="3:9" ht="15.75">
      <c r="C32" s="87"/>
      <c r="D32" s="8"/>
      <c r="E32" s="87"/>
      <c r="F32" s="84"/>
      <c r="G32" s="8"/>
      <c r="H32" s="8"/>
      <c r="I32" s="87"/>
    </row>
    <row r="33" spans="3:9" ht="15.75">
      <c r="C33" s="87"/>
      <c r="D33" s="8"/>
      <c r="E33" s="87"/>
      <c r="F33" s="8"/>
      <c r="G33" s="8"/>
      <c r="H33" s="8"/>
      <c r="I33" s="87"/>
    </row>
    <row r="34" spans="3:9" ht="15.75">
      <c r="C34" s="87"/>
      <c r="D34" s="8"/>
      <c r="E34" s="87"/>
      <c r="F34" s="8"/>
      <c r="G34" s="8"/>
      <c r="H34" s="8"/>
      <c r="I34" s="87"/>
    </row>
    <row r="35" spans="1:9" ht="20.25">
      <c r="A35" s="246"/>
      <c r="B35" s="246"/>
      <c r="C35" s="246"/>
      <c r="D35" s="246"/>
      <c r="E35" s="246"/>
      <c r="F35" s="246"/>
      <c r="G35" s="246"/>
      <c r="H35" s="246"/>
      <c r="I35" s="246"/>
    </row>
    <row r="36" spans="1:9" ht="15.75">
      <c r="A36" s="249"/>
      <c r="B36" s="249"/>
      <c r="C36" s="249"/>
      <c r="D36" s="249"/>
      <c r="E36" s="249"/>
      <c r="F36" s="249"/>
      <c r="G36" s="249"/>
      <c r="H36" s="249"/>
      <c r="I36" s="249"/>
    </row>
    <row r="37" spans="1:9" ht="15.75">
      <c r="A37" s="249"/>
      <c r="B37" s="249"/>
      <c r="C37" s="249"/>
      <c r="D37" s="249"/>
      <c r="E37" s="249"/>
      <c r="F37" s="249"/>
      <c r="G37" s="249"/>
      <c r="H37" s="249"/>
      <c r="I37" s="249"/>
    </row>
    <row r="38" spans="1:9" ht="18">
      <c r="A38" s="87"/>
      <c r="B38" s="87"/>
      <c r="C38" s="87"/>
      <c r="D38" s="12"/>
      <c r="E38" s="87"/>
      <c r="F38" s="12"/>
      <c r="G38" s="8"/>
      <c r="H38" s="8"/>
      <c r="I38" s="87"/>
    </row>
    <row r="39" spans="1:9" s="24" customFormat="1" ht="7.5" customHeight="1">
      <c r="A39" s="247"/>
      <c r="B39" s="247"/>
      <c r="C39" s="247"/>
      <c r="D39" s="247"/>
      <c r="E39" s="248"/>
      <c r="F39" s="247"/>
      <c r="G39" s="247"/>
      <c r="H39" s="247"/>
      <c r="I39" s="248"/>
    </row>
    <row r="40" spans="1:9" s="24" customFormat="1" ht="15.75">
      <c r="A40" s="247"/>
      <c r="B40" s="247"/>
      <c r="C40" s="247"/>
      <c r="D40" s="247"/>
      <c r="E40" s="248"/>
      <c r="F40" s="247"/>
      <c r="G40" s="247"/>
      <c r="H40" s="247"/>
      <c r="I40" s="248"/>
    </row>
    <row r="41" spans="1:9" s="24" customFormat="1" ht="15.75">
      <c r="A41" s="247"/>
      <c r="B41" s="158"/>
      <c r="C41" s="248"/>
      <c r="D41" s="248"/>
      <c r="E41" s="248"/>
      <c r="F41" s="158"/>
      <c r="G41" s="248"/>
      <c r="H41" s="248"/>
      <c r="I41" s="248"/>
    </row>
    <row r="42" spans="1:9" ht="15.75">
      <c r="A42" s="87"/>
      <c r="B42" s="7"/>
      <c r="C42" s="7"/>
      <c r="D42" s="7"/>
      <c r="E42" s="159"/>
      <c r="F42" s="7"/>
      <c r="G42" s="7"/>
      <c r="H42" s="7"/>
      <c r="I42" s="7"/>
    </row>
    <row r="43" spans="1:9" ht="15.75">
      <c r="A43" s="87"/>
      <c r="B43" s="7"/>
      <c r="C43" s="7"/>
      <c r="D43" s="160"/>
      <c r="E43" s="161"/>
      <c r="F43" s="160"/>
      <c r="G43" s="7"/>
      <c r="H43" s="7"/>
      <c r="I43" s="7"/>
    </row>
    <row r="44" spans="1:11" ht="15.75">
      <c r="A44" s="87"/>
      <c r="B44" s="7"/>
      <c r="C44" s="7"/>
      <c r="D44" s="160"/>
      <c r="E44" s="161"/>
      <c r="F44" s="160"/>
      <c r="G44" s="7"/>
      <c r="H44" s="7"/>
      <c r="I44" s="7"/>
      <c r="K44" s="92"/>
    </row>
    <row r="45" spans="1:9" ht="15.75">
      <c r="A45" s="87"/>
      <c r="B45" s="7"/>
      <c r="C45" s="7"/>
      <c r="D45" s="160"/>
      <c r="E45" s="161"/>
      <c r="F45" s="160"/>
      <c r="G45" s="7"/>
      <c r="H45" s="7"/>
      <c r="I45" s="7"/>
    </row>
    <row r="46" spans="1:11" ht="15.75">
      <c r="A46" s="87"/>
      <c r="B46" s="7"/>
      <c r="C46" s="7"/>
      <c r="D46" s="160"/>
      <c r="E46" s="161"/>
      <c r="F46" s="160"/>
      <c r="G46" s="7"/>
      <c r="H46" s="7"/>
      <c r="I46" s="7"/>
      <c r="K46" s="91"/>
    </row>
    <row r="47" spans="1:11" ht="15.75">
      <c r="A47" s="87"/>
      <c r="B47" s="7"/>
      <c r="C47" s="7"/>
      <c r="D47" s="7"/>
      <c r="E47" s="161"/>
      <c r="F47" s="7"/>
      <c r="G47" s="7"/>
      <c r="H47" s="7"/>
      <c r="I47" s="7"/>
      <c r="K47" s="91"/>
    </row>
    <row r="48" spans="1:11" ht="15.75">
      <c r="A48" s="87"/>
      <c r="B48" s="7"/>
      <c r="C48" s="7"/>
      <c r="D48" s="7"/>
      <c r="E48" s="161"/>
      <c r="F48" s="7"/>
      <c r="G48" s="7"/>
      <c r="H48" s="7"/>
      <c r="I48" s="7"/>
      <c r="K48" s="91"/>
    </row>
    <row r="49" spans="1:9" ht="15.75">
      <c r="A49" s="87"/>
      <c r="B49" s="7"/>
      <c r="C49" s="7"/>
      <c r="D49" s="7"/>
      <c r="E49" s="161"/>
      <c r="F49" s="7"/>
      <c r="G49" s="7"/>
      <c r="H49" s="7"/>
      <c r="I49" s="7"/>
    </row>
    <row r="50" spans="1:9" ht="15.75">
      <c r="A50" s="87"/>
      <c r="B50" s="7"/>
      <c r="C50" s="7"/>
      <c r="D50" s="7"/>
      <c r="E50" s="161"/>
      <c r="F50" s="7"/>
      <c r="G50" s="7"/>
      <c r="H50" s="7"/>
      <c r="I50" s="7"/>
    </row>
    <row r="51" spans="1:9" ht="15.75">
      <c r="A51" s="87"/>
      <c r="B51" s="7"/>
      <c r="C51" s="7"/>
      <c r="D51" s="7"/>
      <c r="E51" s="161"/>
      <c r="F51" s="7"/>
      <c r="G51" s="7"/>
      <c r="H51" s="7"/>
      <c r="I51" s="7"/>
    </row>
    <row r="52" spans="1:9" ht="15.75">
      <c r="A52" s="87"/>
      <c r="B52" s="7"/>
      <c r="C52" s="7"/>
      <c r="D52" s="7"/>
      <c r="E52" s="161"/>
      <c r="F52" s="7"/>
      <c r="G52" s="7"/>
      <c r="H52" s="7"/>
      <c r="I52" s="7"/>
    </row>
    <row r="53" spans="1:9" ht="15.75">
      <c r="A53" s="87"/>
      <c r="B53" s="7"/>
      <c r="C53" s="7"/>
      <c r="D53" s="7"/>
      <c r="E53" s="161"/>
      <c r="F53" s="7"/>
      <c r="G53" s="7"/>
      <c r="H53" s="7"/>
      <c r="I53" s="7"/>
    </row>
    <row r="54" spans="1:11" ht="15.75">
      <c r="A54" s="87"/>
      <c r="B54" s="7"/>
      <c r="C54" s="7"/>
      <c r="D54" s="7"/>
      <c r="E54" s="161"/>
      <c r="F54" s="7"/>
      <c r="G54" s="7"/>
      <c r="H54" s="7"/>
      <c r="I54" s="7"/>
      <c r="K54" s="91"/>
    </row>
    <row r="55" spans="1:10" ht="15.75">
      <c r="A55" s="4"/>
      <c r="B55" s="8"/>
      <c r="C55" s="8"/>
      <c r="D55" s="8"/>
      <c r="E55" s="110"/>
      <c r="F55" s="8"/>
      <c r="G55" s="8"/>
      <c r="H55" s="8"/>
      <c r="I55" s="8"/>
      <c r="J55" s="91"/>
    </row>
    <row r="56" spans="1:10" ht="9.75" customHeight="1">
      <c r="A56" s="4"/>
      <c r="B56" s="8"/>
      <c r="C56" s="8"/>
      <c r="D56" s="8"/>
      <c r="E56" s="110"/>
      <c r="F56" s="8"/>
      <c r="G56" s="8"/>
      <c r="H56" s="8"/>
      <c r="I56" s="8"/>
      <c r="J56" s="91"/>
    </row>
    <row r="57" spans="1:11" ht="15.75">
      <c r="A57" s="157"/>
      <c r="B57" s="8"/>
      <c r="C57" s="8"/>
      <c r="D57" s="8"/>
      <c r="E57" s="110"/>
      <c r="F57" s="8"/>
      <c r="G57" s="8"/>
      <c r="H57" s="8"/>
      <c r="I57" s="8"/>
      <c r="J57" s="91"/>
      <c r="K57" s="91"/>
    </row>
    <row r="58" spans="1:9" ht="15.75">
      <c r="A58" s="87"/>
      <c r="B58" s="87"/>
      <c r="C58" s="87"/>
      <c r="D58" s="87"/>
      <c r="E58" s="87"/>
      <c r="F58" s="7"/>
      <c r="G58" s="10"/>
      <c r="H58" s="10"/>
      <c r="I58" s="87"/>
    </row>
    <row r="59" spans="1:9" ht="15.75">
      <c r="A59" s="4"/>
      <c r="B59" s="87"/>
      <c r="C59" s="87"/>
      <c r="D59" s="87"/>
      <c r="E59" s="87"/>
      <c r="F59" s="7"/>
      <c r="G59" s="87"/>
      <c r="H59" s="10"/>
      <c r="I59" s="87"/>
    </row>
    <row r="60" spans="1:9" ht="3.75" customHeight="1">
      <c r="A60" s="4"/>
      <c r="B60" s="87"/>
      <c r="C60" s="87"/>
      <c r="D60" s="87"/>
      <c r="E60" s="87"/>
      <c r="F60" s="7"/>
      <c r="G60" s="87"/>
      <c r="H60" s="10"/>
      <c r="I60" s="87"/>
    </row>
    <row r="61" spans="1:9" ht="15.75">
      <c r="A61" s="87"/>
      <c r="B61" s="87"/>
      <c r="C61" s="87"/>
      <c r="D61" s="23"/>
      <c r="E61" s="87"/>
      <c r="F61" s="23"/>
      <c r="G61" s="23"/>
      <c r="H61" s="10"/>
      <c r="I61" s="87"/>
    </row>
    <row r="62" spans="1:9" ht="15.75">
      <c r="A62" s="18"/>
      <c r="B62" s="87"/>
      <c r="C62" s="87"/>
      <c r="D62" s="7"/>
      <c r="E62" s="87"/>
      <c r="F62" s="7"/>
      <c r="G62" s="7"/>
      <c r="H62" s="10"/>
      <c r="I62" s="87"/>
    </row>
    <row r="63" spans="1:9" ht="18">
      <c r="A63" s="18"/>
      <c r="B63" s="87"/>
      <c r="C63" s="17"/>
      <c r="D63" s="7"/>
      <c r="E63" s="87"/>
      <c r="F63" s="7"/>
      <c r="G63" s="9"/>
      <c r="H63" s="10"/>
      <c r="I63" s="10"/>
    </row>
    <row r="64" spans="1:9" ht="15.75">
      <c r="A64" s="87"/>
      <c r="B64" s="87"/>
      <c r="C64" s="87"/>
      <c r="D64" s="8"/>
      <c r="E64" s="87"/>
      <c r="F64" s="8"/>
      <c r="G64" s="8"/>
      <c r="H64" s="8"/>
      <c r="I64" s="87"/>
    </row>
    <row r="65" spans="1:9" ht="18">
      <c r="A65" s="87"/>
      <c r="B65" s="87"/>
      <c r="C65" s="87"/>
      <c r="D65" s="12"/>
      <c r="E65" s="87"/>
      <c r="F65" s="12"/>
      <c r="G65" s="8"/>
      <c r="H65" s="8"/>
      <c r="I65" s="87"/>
    </row>
    <row r="66" spans="1:9" ht="15.75">
      <c r="A66" s="87"/>
      <c r="B66" s="87"/>
      <c r="C66" s="87"/>
      <c r="D66" s="87"/>
      <c r="E66" s="87"/>
      <c r="F66" s="87"/>
      <c r="G66" s="87"/>
      <c r="H66" s="10"/>
      <c r="I66" s="87"/>
    </row>
    <row r="67" spans="1:9" ht="15.75">
      <c r="A67" s="87"/>
      <c r="B67" s="87"/>
      <c r="C67" s="87"/>
      <c r="D67" s="87"/>
      <c r="E67" s="87"/>
      <c r="F67" s="87"/>
      <c r="G67" s="87"/>
      <c r="H67" s="10"/>
      <c r="I67" s="87"/>
    </row>
    <row r="68" spans="1:9" ht="15.75">
      <c r="A68" s="87"/>
      <c r="B68" s="87"/>
      <c r="C68" s="87"/>
      <c r="D68" s="87"/>
      <c r="E68" s="87"/>
      <c r="F68" s="87"/>
      <c r="G68" s="87"/>
      <c r="H68" s="10"/>
      <c r="I68" s="87"/>
    </row>
    <row r="69" spans="1:9" ht="15.75">
      <c r="A69" s="87"/>
      <c r="B69" s="87"/>
      <c r="C69" s="87"/>
      <c r="D69" s="87"/>
      <c r="E69" s="87"/>
      <c r="F69" s="87"/>
      <c r="G69" s="87"/>
      <c r="H69" s="10"/>
      <c r="I69" s="87"/>
    </row>
    <row r="70" spans="1:9" ht="15.75">
      <c r="A70" s="87"/>
      <c r="B70" s="87"/>
      <c r="C70" s="87"/>
      <c r="D70" s="87"/>
      <c r="E70" s="87"/>
      <c r="F70" s="87"/>
      <c r="G70" s="87"/>
      <c r="H70" s="10"/>
      <c r="I70" s="87"/>
    </row>
    <row r="71" spans="1:9" ht="15.75">
      <c r="A71" s="87"/>
      <c r="B71" s="87"/>
      <c r="C71" s="87"/>
      <c r="D71" s="87"/>
      <c r="E71" s="87"/>
      <c r="F71" s="87"/>
      <c r="G71" s="87"/>
      <c r="H71" s="10"/>
      <c r="I71" s="87"/>
    </row>
    <row r="72" spans="1:9" ht="15.75">
      <c r="A72" s="87"/>
      <c r="B72" s="87"/>
      <c r="C72" s="87"/>
      <c r="D72" s="87"/>
      <c r="E72" s="87"/>
      <c r="F72" s="87"/>
      <c r="G72" s="87"/>
      <c r="H72" s="10"/>
      <c r="I72" s="87"/>
    </row>
    <row r="73" spans="1:9" ht="15.75">
      <c r="A73" s="87"/>
      <c r="B73" s="87"/>
      <c r="C73" s="87"/>
      <c r="D73" s="87"/>
      <c r="E73" s="87"/>
      <c r="F73" s="87"/>
      <c r="G73" s="87"/>
      <c r="H73" s="10"/>
      <c r="I73" s="87"/>
    </row>
    <row r="74" spans="1:9" ht="15.75">
      <c r="A74" s="87"/>
      <c r="B74" s="87"/>
      <c r="C74" s="87"/>
      <c r="D74" s="87"/>
      <c r="E74" s="87"/>
      <c r="F74" s="87"/>
      <c r="G74" s="87"/>
      <c r="H74" s="10"/>
      <c r="I74" s="87"/>
    </row>
    <row r="75" spans="1:9" ht="15.75">
      <c r="A75" s="87"/>
      <c r="B75" s="87"/>
      <c r="C75" s="87"/>
      <c r="D75" s="87"/>
      <c r="E75" s="87"/>
      <c r="F75" s="87"/>
      <c r="G75" s="87"/>
      <c r="H75" s="10"/>
      <c r="I75" s="87"/>
    </row>
    <row r="76" spans="1:9" ht="15.75">
      <c r="A76" s="87"/>
      <c r="B76" s="87"/>
      <c r="C76" s="87"/>
      <c r="D76" s="87"/>
      <c r="E76" s="87"/>
      <c r="F76" s="87"/>
      <c r="G76" s="87"/>
      <c r="H76" s="10"/>
      <c r="I76" s="87"/>
    </row>
    <row r="77" spans="1:9" ht="15.75">
      <c r="A77" s="87"/>
      <c r="B77" s="87"/>
      <c r="C77" s="87"/>
      <c r="D77" s="87"/>
      <c r="E77" s="87"/>
      <c r="F77" s="87"/>
      <c r="G77" s="87"/>
      <c r="H77" s="10"/>
      <c r="I77" s="87"/>
    </row>
    <row r="78" spans="1:9" ht="15.75">
      <c r="A78" s="87"/>
      <c r="B78" s="87"/>
      <c r="C78" s="87"/>
      <c r="D78" s="87"/>
      <c r="E78" s="87"/>
      <c r="F78" s="87"/>
      <c r="G78" s="87"/>
      <c r="H78" s="10"/>
      <c r="I78" s="87"/>
    </row>
    <row r="79" spans="1:9" ht="15.75">
      <c r="A79" s="87"/>
      <c r="B79" s="87"/>
      <c r="C79" s="87"/>
      <c r="D79" s="87"/>
      <c r="E79" s="87"/>
      <c r="F79" s="87"/>
      <c r="G79" s="87"/>
      <c r="H79" s="10"/>
      <c r="I79" s="87"/>
    </row>
    <row r="80" spans="1:9" ht="15.75">
      <c r="A80" s="87"/>
      <c r="B80" s="87"/>
      <c r="C80" s="87"/>
      <c r="D80" s="87"/>
      <c r="E80" s="87"/>
      <c r="F80" s="87"/>
      <c r="G80" s="87"/>
      <c r="H80" s="10"/>
      <c r="I80" s="87"/>
    </row>
    <row r="81" spans="1:9" ht="15.75">
      <c r="A81" s="87"/>
      <c r="B81" s="87"/>
      <c r="C81" s="87"/>
      <c r="D81" s="87"/>
      <c r="E81" s="87"/>
      <c r="F81" s="87"/>
      <c r="G81" s="87"/>
      <c r="H81" s="10"/>
      <c r="I81" s="87"/>
    </row>
    <row r="82" spans="5:8" ht="15.75">
      <c r="E82" s="87"/>
      <c r="H82" s="91"/>
    </row>
    <row r="83" spans="5:8" ht="15.75">
      <c r="E83" s="87"/>
      <c r="H83" s="91"/>
    </row>
    <row r="84" spans="5:8" ht="15.75">
      <c r="E84" s="87"/>
      <c r="H84" s="91"/>
    </row>
    <row r="85" spans="5:8" ht="15.75">
      <c r="E85" s="87"/>
      <c r="H85" s="91"/>
    </row>
    <row r="86" spans="5:8" ht="15.75">
      <c r="E86" s="87"/>
      <c r="H86" s="91"/>
    </row>
    <row r="87" spans="5:8" ht="15.75">
      <c r="E87" s="87"/>
      <c r="H87" s="91"/>
    </row>
    <row r="88" spans="5:8" ht="15.75">
      <c r="E88" s="87"/>
      <c r="H88" s="91"/>
    </row>
    <row r="89" spans="5:8" ht="15.75">
      <c r="E89" s="87"/>
      <c r="H89" s="91"/>
    </row>
    <row r="90" spans="5:8" ht="15.75">
      <c r="E90" s="87"/>
      <c r="H90" s="91"/>
    </row>
    <row r="91" spans="5:8" ht="15.75">
      <c r="E91" s="87"/>
      <c r="H91" s="91"/>
    </row>
    <row r="92" spans="5:8" ht="15.75">
      <c r="E92" s="87"/>
      <c r="H92" s="91"/>
    </row>
    <row r="93" spans="5:8" ht="15.75">
      <c r="E93" s="87"/>
      <c r="H93" s="91"/>
    </row>
    <row r="94" spans="5:8" ht="15.75">
      <c r="E94" s="87"/>
      <c r="H94" s="91"/>
    </row>
    <row r="95" spans="5:8" ht="15.75">
      <c r="E95" s="87"/>
      <c r="H95" s="91"/>
    </row>
    <row r="96" spans="5:8" ht="15.75">
      <c r="E96" s="87"/>
      <c r="H96" s="91"/>
    </row>
    <row r="97" spans="5:8" ht="15.75">
      <c r="E97" s="87"/>
      <c r="H97" s="91"/>
    </row>
    <row r="98" spans="5:8" ht="15.75">
      <c r="E98" s="87"/>
      <c r="H98" s="91"/>
    </row>
    <row r="99" spans="5:8" ht="15.75">
      <c r="E99" s="87"/>
      <c r="H99" s="91"/>
    </row>
    <row r="100" spans="5:8" ht="15.75">
      <c r="E100" s="87"/>
      <c r="H100" s="91"/>
    </row>
    <row r="101" spans="5:8" ht="15.75">
      <c r="E101" s="87"/>
      <c r="H101" s="91"/>
    </row>
    <row r="102" spans="5:8" ht="15.75">
      <c r="E102" s="87"/>
      <c r="H102" s="91"/>
    </row>
    <row r="103" spans="5:8" ht="15.75">
      <c r="E103" s="87"/>
      <c r="H103" s="91"/>
    </row>
    <row r="104" spans="5:8" ht="15.75">
      <c r="E104" s="87"/>
      <c r="H104" s="91"/>
    </row>
    <row r="105" spans="5:8" ht="15.75">
      <c r="E105" s="87"/>
      <c r="H105" s="91"/>
    </row>
    <row r="106" spans="5:8" ht="15.75">
      <c r="E106" s="87"/>
      <c r="H106" s="91"/>
    </row>
    <row r="107" spans="5:8" ht="15.75">
      <c r="E107" s="87"/>
      <c r="H107" s="91"/>
    </row>
    <row r="108" spans="5:8" ht="15.75">
      <c r="E108" s="87"/>
      <c r="H108" s="91"/>
    </row>
    <row r="109" spans="5:8" ht="15.75">
      <c r="E109" s="87"/>
      <c r="H109" s="91"/>
    </row>
    <row r="110" spans="5:8" ht="15.75">
      <c r="E110" s="87"/>
      <c r="H110" s="91"/>
    </row>
    <row r="111" spans="5:8" ht="15.75">
      <c r="E111" s="87"/>
      <c r="H111" s="91"/>
    </row>
    <row r="112" spans="5:8" ht="15.75">
      <c r="E112" s="87"/>
      <c r="H112" s="91"/>
    </row>
    <row r="113" spans="5:8" ht="15.75">
      <c r="E113" s="87"/>
      <c r="H113" s="91"/>
    </row>
    <row r="114" spans="5:8" ht="15.75">
      <c r="E114" s="87"/>
      <c r="H114" s="91"/>
    </row>
    <row r="115" spans="5:8" ht="15.75">
      <c r="E115" s="87"/>
      <c r="H115" s="91"/>
    </row>
    <row r="116" spans="5:8" ht="15.75">
      <c r="E116" s="87"/>
      <c r="H116" s="91"/>
    </row>
    <row r="117" spans="5:8" ht="15.75">
      <c r="E117" s="87"/>
      <c r="H117" s="91"/>
    </row>
    <row r="118" spans="5:8" ht="15.75">
      <c r="E118" s="87"/>
      <c r="H118" s="91"/>
    </row>
    <row r="119" spans="5:8" ht="15.75">
      <c r="E119" s="87"/>
      <c r="H119" s="91"/>
    </row>
    <row r="120" spans="5:8" ht="15.75">
      <c r="E120" s="87"/>
      <c r="H120" s="91"/>
    </row>
    <row r="121" spans="5:8" ht="15.75">
      <c r="E121" s="87"/>
      <c r="H121" s="91"/>
    </row>
    <row r="122" spans="5:8" ht="15.75">
      <c r="E122" s="87"/>
      <c r="H122" s="91"/>
    </row>
    <row r="123" spans="5:8" ht="15.75">
      <c r="E123" s="87"/>
      <c r="H123" s="91"/>
    </row>
    <row r="124" spans="5:8" ht="15.75">
      <c r="E124" s="87"/>
      <c r="H124" s="91"/>
    </row>
    <row r="125" spans="5:8" ht="15.75">
      <c r="E125" s="87"/>
      <c r="H125" s="91"/>
    </row>
    <row r="126" spans="5:8" ht="15.75">
      <c r="E126" s="87"/>
      <c r="H126" s="91"/>
    </row>
    <row r="127" spans="5:8" ht="15.75">
      <c r="E127" s="87"/>
      <c r="H127" s="91"/>
    </row>
    <row r="128" spans="5:8" ht="15.75">
      <c r="E128" s="87"/>
      <c r="H128" s="91"/>
    </row>
    <row r="129" spans="5:8" ht="15.75">
      <c r="E129" s="87"/>
      <c r="H129" s="91"/>
    </row>
    <row r="130" spans="5:8" ht="15.75">
      <c r="E130" s="87"/>
      <c r="H130" s="91"/>
    </row>
    <row r="131" spans="5:8" ht="15.75">
      <c r="E131" s="87"/>
      <c r="H131" s="91"/>
    </row>
    <row r="132" spans="5:8" ht="15.75">
      <c r="E132" s="87"/>
      <c r="H132" s="91"/>
    </row>
    <row r="133" spans="5:8" ht="15.75">
      <c r="E133" s="87"/>
      <c r="H133" s="91"/>
    </row>
    <row r="134" spans="5:8" ht="15.75">
      <c r="E134" s="87"/>
      <c r="H134" s="91"/>
    </row>
    <row r="135" spans="5:8" ht="15.75">
      <c r="E135" s="87"/>
      <c r="H135" s="91"/>
    </row>
    <row r="136" spans="5:8" ht="15.75">
      <c r="E136" s="87"/>
      <c r="H136" s="91"/>
    </row>
    <row r="137" spans="5:8" ht="15.75">
      <c r="E137" s="87"/>
      <c r="H137" s="91"/>
    </row>
    <row r="138" spans="5:8" ht="15.75">
      <c r="E138" s="87"/>
      <c r="H138" s="91"/>
    </row>
    <row r="139" spans="5:8" ht="15.75">
      <c r="E139" s="87"/>
      <c r="H139" s="91"/>
    </row>
    <row r="140" spans="5:8" ht="15.75">
      <c r="E140" s="87"/>
      <c r="H140" s="91"/>
    </row>
    <row r="141" spans="5:8" ht="15.75">
      <c r="E141" s="87"/>
      <c r="H141" s="91"/>
    </row>
    <row r="142" spans="5:8" ht="15.75">
      <c r="E142" s="87"/>
      <c r="H142" s="91"/>
    </row>
    <row r="143" spans="5:8" ht="15.75">
      <c r="E143" s="87"/>
      <c r="H143" s="91"/>
    </row>
    <row r="144" spans="5:8" ht="15.75">
      <c r="E144" s="87"/>
      <c r="H144" s="91"/>
    </row>
    <row r="145" spans="5:8" ht="15.75">
      <c r="E145" s="87"/>
      <c r="H145" s="91"/>
    </row>
    <row r="146" spans="5:8" ht="15.75">
      <c r="E146" s="87"/>
      <c r="H146" s="91"/>
    </row>
    <row r="147" spans="5:8" ht="15.75">
      <c r="E147" s="87"/>
      <c r="H147" s="91"/>
    </row>
    <row r="148" spans="5:8" ht="15.75">
      <c r="E148" s="87"/>
      <c r="H148" s="91"/>
    </row>
    <row r="149" spans="5:8" ht="15.75">
      <c r="E149" s="87"/>
      <c r="H149" s="91"/>
    </row>
    <row r="150" spans="5:8" ht="15.75">
      <c r="E150" s="87"/>
      <c r="H150" s="91"/>
    </row>
    <row r="151" spans="5:8" ht="15.75">
      <c r="E151" s="87"/>
      <c r="H151" s="91"/>
    </row>
    <row r="152" spans="5:8" ht="15.75">
      <c r="E152" s="87"/>
      <c r="H152" s="91"/>
    </row>
    <row r="153" spans="5:8" ht="15.75">
      <c r="E153" s="87"/>
      <c r="H153" s="91"/>
    </row>
    <row r="154" ht="15.75">
      <c r="E154" s="87"/>
    </row>
    <row r="155" ht="15.75">
      <c r="E155" s="87"/>
    </row>
    <row r="156" ht="15.75">
      <c r="E156" s="87"/>
    </row>
    <row r="157" ht="15.75">
      <c r="E157" s="87"/>
    </row>
    <row r="158" ht="15.75">
      <c r="E158" s="87"/>
    </row>
    <row r="159" ht="15.75">
      <c r="E159" s="87"/>
    </row>
    <row r="160" ht="15.75">
      <c r="E160" s="87"/>
    </row>
    <row r="161" ht="15.75">
      <c r="E161" s="87"/>
    </row>
    <row r="162" ht="15.75">
      <c r="E162" s="87"/>
    </row>
    <row r="163" ht="15.75">
      <c r="E163" s="87"/>
    </row>
    <row r="164" ht="15.75">
      <c r="E164" s="87"/>
    </row>
    <row r="165" ht="15.75">
      <c r="E165" s="87"/>
    </row>
    <row r="166" ht="15.75">
      <c r="E166" s="87"/>
    </row>
    <row r="167" ht="15.75">
      <c r="E167" s="87"/>
    </row>
    <row r="168" ht="15.75">
      <c r="E168" s="87"/>
    </row>
    <row r="169" ht="15.75">
      <c r="E169" s="87"/>
    </row>
    <row r="170" ht="15.75">
      <c r="E170" s="87"/>
    </row>
    <row r="171" ht="15.75">
      <c r="E171" s="87"/>
    </row>
    <row r="172" ht="15.75">
      <c r="E172" s="87"/>
    </row>
    <row r="173" ht="15.75">
      <c r="E173" s="87"/>
    </row>
    <row r="174" ht="15.75">
      <c r="E174" s="87"/>
    </row>
    <row r="175" ht="15.75">
      <c r="E175" s="87"/>
    </row>
    <row r="176" ht="15.75">
      <c r="E176" s="87"/>
    </row>
    <row r="177" ht="15.75">
      <c r="E177" s="87"/>
    </row>
    <row r="178" ht="15.75">
      <c r="E178" s="87"/>
    </row>
    <row r="179" ht="15.75">
      <c r="E179" s="87"/>
    </row>
    <row r="180" ht="15.75">
      <c r="E180" s="87"/>
    </row>
    <row r="181" ht="15.75">
      <c r="E181" s="87"/>
    </row>
    <row r="182" ht="15.75">
      <c r="E182" s="87"/>
    </row>
    <row r="183" ht="15.75">
      <c r="E183" s="87"/>
    </row>
    <row r="184" ht="15.75">
      <c r="E184" s="87"/>
    </row>
    <row r="185" ht="15.75">
      <c r="E185" s="87"/>
    </row>
    <row r="186" ht="15.75">
      <c r="E186" s="87"/>
    </row>
    <row r="187" ht="15.75">
      <c r="E187" s="87"/>
    </row>
    <row r="188" ht="15.75">
      <c r="E188" s="87"/>
    </row>
    <row r="189" ht="15.75">
      <c r="E189" s="87"/>
    </row>
    <row r="190" ht="15.75">
      <c r="E190" s="87"/>
    </row>
    <row r="191" ht="15.75">
      <c r="E191" s="87"/>
    </row>
    <row r="192" ht="15.75">
      <c r="E192" s="87"/>
    </row>
    <row r="193" ht="15.75">
      <c r="E193" s="87"/>
    </row>
    <row r="194" ht="15.75">
      <c r="E194" s="87"/>
    </row>
    <row r="195" ht="15.75">
      <c r="E195" s="87"/>
    </row>
    <row r="196" ht="15.75">
      <c r="E196" s="87"/>
    </row>
    <row r="197" ht="15.75">
      <c r="E197" s="87"/>
    </row>
    <row r="198" ht="15.75">
      <c r="E198" s="87"/>
    </row>
    <row r="199" ht="15.75">
      <c r="E199" s="87"/>
    </row>
    <row r="200" ht="15.75">
      <c r="E200" s="87"/>
    </row>
    <row r="201" ht="15.75">
      <c r="E201" s="87"/>
    </row>
    <row r="202" ht="15.75">
      <c r="E202" s="87"/>
    </row>
    <row r="203" ht="15.75">
      <c r="E203" s="87"/>
    </row>
    <row r="204" ht="15.75">
      <c r="E204" s="87"/>
    </row>
    <row r="205" ht="15.75">
      <c r="E205" s="87"/>
    </row>
    <row r="206" ht="15.75">
      <c r="E206" s="87"/>
    </row>
    <row r="207" ht="15.75">
      <c r="E207" s="87"/>
    </row>
    <row r="208" ht="15.75">
      <c r="E208" s="87"/>
    </row>
    <row r="209" ht="15.75">
      <c r="E209" s="87"/>
    </row>
    <row r="210" ht="15.75">
      <c r="E210" s="87"/>
    </row>
    <row r="211" ht="15.75">
      <c r="E211" s="87"/>
    </row>
    <row r="212" ht="15.75">
      <c r="E212" s="87"/>
    </row>
    <row r="213" ht="15.75">
      <c r="E213" s="87"/>
    </row>
    <row r="214" ht="15.75">
      <c r="E214" s="87"/>
    </row>
    <row r="215" ht="15.75">
      <c r="E215" s="87"/>
    </row>
    <row r="216" ht="15.75">
      <c r="E216" s="87"/>
    </row>
    <row r="217" ht="15.75">
      <c r="E217" s="87"/>
    </row>
    <row r="218" ht="15.75">
      <c r="E218" s="87"/>
    </row>
    <row r="219" ht="15.75">
      <c r="E219" s="87"/>
    </row>
    <row r="220" ht="15.75">
      <c r="E220" s="87"/>
    </row>
    <row r="221" ht="15.75">
      <c r="E221" s="87"/>
    </row>
    <row r="222" ht="15.75">
      <c r="E222" s="87"/>
    </row>
    <row r="223" ht="15.75">
      <c r="E223" s="87"/>
    </row>
    <row r="224" ht="15.75">
      <c r="E224" s="87"/>
    </row>
    <row r="225" ht="15.75">
      <c r="E225" s="87"/>
    </row>
    <row r="226" ht="15.75">
      <c r="E226" s="87"/>
    </row>
    <row r="227" ht="15.75">
      <c r="E227" s="87"/>
    </row>
    <row r="228" ht="15.75">
      <c r="E228" s="87"/>
    </row>
    <row r="229" ht="15.75">
      <c r="E229" s="87"/>
    </row>
    <row r="230" ht="15.75">
      <c r="E230" s="87"/>
    </row>
    <row r="231" ht="15.75">
      <c r="E231" s="87"/>
    </row>
    <row r="232" ht="15.75">
      <c r="E232" s="87"/>
    </row>
    <row r="233" ht="15.75">
      <c r="E233" s="87"/>
    </row>
    <row r="234" ht="15.75">
      <c r="E234" s="87"/>
    </row>
    <row r="235" ht="15.75">
      <c r="E235" s="87"/>
    </row>
    <row r="236" ht="15.75">
      <c r="E236" s="87"/>
    </row>
    <row r="237" ht="15.75">
      <c r="E237" s="87"/>
    </row>
    <row r="238" ht="15.75">
      <c r="E238" s="87"/>
    </row>
    <row r="239" ht="15.75">
      <c r="E239" s="87"/>
    </row>
    <row r="240" ht="15.75">
      <c r="E240" s="87"/>
    </row>
    <row r="241" ht="15.75">
      <c r="E241" s="87"/>
    </row>
    <row r="242" ht="15.75">
      <c r="E242" s="87"/>
    </row>
    <row r="243" ht="15.75">
      <c r="E243" s="87"/>
    </row>
    <row r="244" ht="15.75">
      <c r="E244" s="87"/>
    </row>
    <row r="245" ht="15.75">
      <c r="E245" s="87"/>
    </row>
    <row r="246" ht="15.75">
      <c r="E246" s="87"/>
    </row>
    <row r="247" ht="15.75">
      <c r="E247" s="87"/>
    </row>
    <row r="248" ht="15.75">
      <c r="E248" s="87"/>
    </row>
    <row r="249" ht="15.75">
      <c r="E249" s="87"/>
    </row>
    <row r="250" ht="15.75">
      <c r="E250" s="87"/>
    </row>
    <row r="251" ht="15.75">
      <c r="E251" s="87"/>
    </row>
    <row r="252" ht="15.75">
      <c r="E252" s="87"/>
    </row>
    <row r="253" ht="15.75">
      <c r="E253" s="87"/>
    </row>
    <row r="254" ht="15.75">
      <c r="E254" s="87"/>
    </row>
    <row r="255" ht="15.75">
      <c r="E255" s="87"/>
    </row>
    <row r="256" ht="15.75">
      <c r="E256" s="87"/>
    </row>
    <row r="257" ht="15.75">
      <c r="E257" s="87"/>
    </row>
    <row r="258" ht="15.75">
      <c r="E258" s="87"/>
    </row>
    <row r="259" ht="15.75">
      <c r="E259" s="87"/>
    </row>
    <row r="260" ht="15.75">
      <c r="E260" s="87"/>
    </row>
    <row r="261" ht="15.75">
      <c r="E261" s="87"/>
    </row>
    <row r="262" ht="15.75">
      <c r="E262" s="87"/>
    </row>
    <row r="263" ht="15.75">
      <c r="E263" s="87"/>
    </row>
    <row r="264" ht="15.75">
      <c r="E264" s="87"/>
    </row>
    <row r="265" ht="15.75">
      <c r="E265" s="87"/>
    </row>
    <row r="266" ht="15.75">
      <c r="E266" s="87"/>
    </row>
    <row r="267" ht="15.75">
      <c r="E267" s="87"/>
    </row>
    <row r="268" ht="15.75">
      <c r="E268" s="87"/>
    </row>
    <row r="269" ht="15.75">
      <c r="E269" s="87"/>
    </row>
    <row r="270" ht="15.75">
      <c r="E270" s="87"/>
    </row>
    <row r="271" ht="15.75">
      <c r="E271" s="87"/>
    </row>
    <row r="272" ht="15.75">
      <c r="E272" s="87"/>
    </row>
    <row r="273" ht="15.75">
      <c r="E273" s="87"/>
    </row>
    <row r="274" ht="15.75">
      <c r="E274" s="87"/>
    </row>
    <row r="275" ht="15.75">
      <c r="E275" s="87"/>
    </row>
    <row r="276" ht="15.75">
      <c r="E276" s="87"/>
    </row>
    <row r="277" ht="15.75">
      <c r="E277" s="87"/>
    </row>
    <row r="278" ht="15.75">
      <c r="E278" s="87"/>
    </row>
    <row r="279" ht="15.75">
      <c r="E279" s="87"/>
    </row>
    <row r="280" ht="15.75">
      <c r="E280" s="87"/>
    </row>
    <row r="281" ht="15.75">
      <c r="E281" s="87"/>
    </row>
    <row r="282" ht="15.75">
      <c r="E282" s="87"/>
    </row>
    <row r="283" ht="15.75">
      <c r="E283" s="87"/>
    </row>
    <row r="284" ht="15.75">
      <c r="E284" s="87"/>
    </row>
    <row r="285" ht="15.75">
      <c r="E285" s="87"/>
    </row>
    <row r="286" ht="15.75">
      <c r="E286" s="87"/>
    </row>
    <row r="287" ht="15.75">
      <c r="E287" s="87"/>
    </row>
    <row r="288" ht="15.75">
      <c r="E288" s="87"/>
    </row>
    <row r="289" ht="15.75">
      <c r="E289" s="87"/>
    </row>
    <row r="290" ht="15.75">
      <c r="E290" s="87"/>
    </row>
    <row r="291" ht="15.75">
      <c r="E291" s="87"/>
    </row>
    <row r="292" ht="15.75">
      <c r="E292" s="87"/>
    </row>
    <row r="293" ht="15.75">
      <c r="E293" s="87"/>
    </row>
    <row r="294" ht="15.75">
      <c r="E294" s="87"/>
    </row>
    <row r="295" ht="15.75">
      <c r="E295" s="87"/>
    </row>
    <row r="296" ht="15.75">
      <c r="E296" s="87"/>
    </row>
    <row r="297" ht="15.75">
      <c r="E297" s="87"/>
    </row>
    <row r="298" ht="15.75">
      <c r="E298" s="87"/>
    </row>
    <row r="299" ht="15.75">
      <c r="E299" s="87"/>
    </row>
    <row r="300" ht="15.75">
      <c r="E300" s="87"/>
    </row>
    <row r="301" ht="15.75">
      <c r="E301" s="87"/>
    </row>
    <row r="302" ht="15.75">
      <c r="E302" s="87"/>
    </row>
    <row r="303" ht="15.75">
      <c r="E303" s="87"/>
    </row>
    <row r="304" ht="15.75">
      <c r="E304" s="87"/>
    </row>
    <row r="305" ht="15.75">
      <c r="E305" s="87"/>
    </row>
    <row r="306" ht="15.75">
      <c r="E306" s="87"/>
    </row>
    <row r="307" ht="15.75">
      <c r="E307" s="87"/>
    </row>
    <row r="308" ht="15.75">
      <c r="E308" s="87"/>
    </row>
    <row r="309" ht="15.75">
      <c r="E309" s="87"/>
    </row>
    <row r="310" ht="15.75">
      <c r="E310" s="87"/>
    </row>
    <row r="311" ht="15.75">
      <c r="E311" s="87"/>
    </row>
    <row r="312" ht="15.75">
      <c r="E312" s="87"/>
    </row>
    <row r="313" ht="15.75">
      <c r="E313" s="87"/>
    </row>
    <row r="314" ht="15.75">
      <c r="E314" s="87"/>
    </row>
    <row r="315" ht="15.75">
      <c r="E315" s="87"/>
    </row>
    <row r="316" ht="15.75">
      <c r="E316" s="87"/>
    </row>
    <row r="317" ht="15.75">
      <c r="E317" s="87"/>
    </row>
    <row r="318" ht="15.75">
      <c r="E318" s="87"/>
    </row>
    <row r="319" ht="15.75">
      <c r="E319" s="87"/>
    </row>
    <row r="320" ht="15.75">
      <c r="E320" s="87"/>
    </row>
    <row r="321" ht="15.75">
      <c r="E321" s="87"/>
    </row>
    <row r="322" ht="15.75">
      <c r="E322" s="87"/>
    </row>
    <row r="323" ht="15.75">
      <c r="E323" s="87"/>
    </row>
    <row r="324" ht="15.75">
      <c r="E324" s="87"/>
    </row>
    <row r="325" ht="15.75">
      <c r="E325" s="87"/>
    </row>
    <row r="326" ht="15.75">
      <c r="E326" s="87"/>
    </row>
    <row r="327" ht="15.75">
      <c r="E327" s="87"/>
    </row>
    <row r="328" ht="15.75">
      <c r="E328" s="87"/>
    </row>
    <row r="329" ht="15.75">
      <c r="E329" s="87"/>
    </row>
    <row r="330" ht="15.75">
      <c r="E330" s="87"/>
    </row>
    <row r="331" ht="15.75">
      <c r="E331" s="87"/>
    </row>
    <row r="332" ht="15.75">
      <c r="E332" s="87"/>
    </row>
    <row r="333" ht="15.75">
      <c r="E333" s="87"/>
    </row>
    <row r="334" ht="15.75">
      <c r="E334" s="87"/>
    </row>
    <row r="335" ht="15.75">
      <c r="E335" s="87"/>
    </row>
    <row r="336" ht="15.75">
      <c r="E336" s="87"/>
    </row>
    <row r="337" ht="15.75">
      <c r="E337" s="87"/>
    </row>
    <row r="338" ht="15.75">
      <c r="E338" s="87"/>
    </row>
    <row r="339" ht="15.75">
      <c r="E339" s="87"/>
    </row>
    <row r="340" ht="15.75">
      <c r="E340" s="87"/>
    </row>
    <row r="341" ht="15.75">
      <c r="E341" s="87"/>
    </row>
    <row r="342" ht="15.75">
      <c r="E342" s="87"/>
    </row>
    <row r="343" ht="15.75">
      <c r="E343" s="87"/>
    </row>
    <row r="344" ht="15.75">
      <c r="E344" s="87"/>
    </row>
    <row r="345" ht="15.75">
      <c r="E345" s="87"/>
    </row>
    <row r="346" ht="15.75">
      <c r="E346" s="87"/>
    </row>
    <row r="347" ht="15.75">
      <c r="E347" s="87"/>
    </row>
    <row r="348" ht="15.75">
      <c r="E348" s="87"/>
    </row>
    <row r="349" ht="15.75">
      <c r="E349" s="87"/>
    </row>
    <row r="350" ht="15.75">
      <c r="E350" s="87"/>
    </row>
    <row r="351" ht="15.75">
      <c r="E351" s="87"/>
    </row>
    <row r="352" ht="15.75">
      <c r="E352" s="87"/>
    </row>
    <row r="353" ht="15.75">
      <c r="E353" s="87"/>
    </row>
    <row r="354" ht="15.75">
      <c r="E354" s="87"/>
    </row>
    <row r="355" ht="15.75">
      <c r="E355" s="87"/>
    </row>
    <row r="356" ht="15.75">
      <c r="E356" s="87"/>
    </row>
    <row r="357" ht="15.75">
      <c r="E357" s="87"/>
    </row>
    <row r="358" ht="15.75">
      <c r="E358" s="87"/>
    </row>
    <row r="359" ht="15.75">
      <c r="E359" s="87"/>
    </row>
    <row r="360" ht="15.75">
      <c r="E360" s="87"/>
    </row>
    <row r="361" ht="15.75">
      <c r="E361" s="87"/>
    </row>
    <row r="362" ht="15.75">
      <c r="E362" s="87"/>
    </row>
    <row r="363" ht="15.75">
      <c r="E363" s="87"/>
    </row>
    <row r="364" ht="15.75">
      <c r="E364" s="87"/>
    </row>
    <row r="365" ht="15.75">
      <c r="E365" s="87"/>
    </row>
    <row r="366" ht="15.75">
      <c r="E366" s="87"/>
    </row>
    <row r="367" ht="15.75">
      <c r="E367" s="87"/>
    </row>
    <row r="368" ht="15.75">
      <c r="E368" s="87"/>
    </row>
    <row r="369" ht="15.75">
      <c r="E369" s="87"/>
    </row>
    <row r="370" ht="15.75">
      <c r="E370" s="87"/>
    </row>
    <row r="371" ht="15.75">
      <c r="E371" s="87"/>
    </row>
    <row r="372" ht="15.75">
      <c r="E372" s="87"/>
    </row>
    <row r="373" ht="15.75">
      <c r="E373" s="87"/>
    </row>
    <row r="374" ht="15.75">
      <c r="E374" s="87"/>
    </row>
    <row r="375" ht="15.75">
      <c r="E375" s="87"/>
    </row>
    <row r="376" ht="15.75">
      <c r="E376" s="87"/>
    </row>
    <row r="377" ht="15.75">
      <c r="E377" s="87"/>
    </row>
    <row r="378" ht="15.75">
      <c r="E378" s="87"/>
    </row>
    <row r="379" ht="15.75">
      <c r="E379" s="87"/>
    </row>
    <row r="380" ht="15.75">
      <c r="E380" s="87"/>
    </row>
    <row r="381" ht="15.75">
      <c r="E381" s="87"/>
    </row>
    <row r="382" ht="15.75">
      <c r="E382" s="87"/>
    </row>
    <row r="383" ht="15.75">
      <c r="E383" s="87"/>
    </row>
    <row r="384" ht="15.75">
      <c r="E384" s="87"/>
    </row>
    <row r="385" ht="15.75">
      <c r="E385" s="87"/>
    </row>
    <row r="386" ht="15.75">
      <c r="E386" s="87"/>
    </row>
    <row r="387" ht="15.75">
      <c r="E387" s="87"/>
    </row>
    <row r="388" ht="15.75">
      <c r="E388" s="87"/>
    </row>
    <row r="389" ht="15.75">
      <c r="E389" s="87"/>
    </row>
    <row r="390" ht="15.75">
      <c r="E390" s="87"/>
    </row>
    <row r="391" ht="15.75">
      <c r="E391" s="87"/>
    </row>
    <row r="392" ht="15.75">
      <c r="E392" s="87"/>
    </row>
    <row r="393" ht="15.75">
      <c r="E393" s="87"/>
    </row>
    <row r="394" ht="15.75">
      <c r="E394" s="87"/>
    </row>
    <row r="395" ht="15.75">
      <c r="E395" s="87"/>
    </row>
    <row r="396" ht="15.75">
      <c r="E396" s="87"/>
    </row>
    <row r="397" ht="15.75">
      <c r="E397" s="87"/>
    </row>
    <row r="398" ht="15.75">
      <c r="E398" s="87"/>
    </row>
    <row r="399" ht="15.75">
      <c r="E399" s="87"/>
    </row>
    <row r="400" ht="15.75">
      <c r="E400" s="87"/>
    </row>
    <row r="401" ht="15.75">
      <c r="E401" s="87"/>
    </row>
    <row r="402" ht="15.75">
      <c r="E402" s="87"/>
    </row>
    <row r="403" ht="15.75">
      <c r="E403" s="87"/>
    </row>
    <row r="404" ht="15.75">
      <c r="E404" s="87"/>
    </row>
    <row r="405" ht="15.75">
      <c r="E405" s="87"/>
    </row>
    <row r="406" ht="15.75">
      <c r="E406" s="87"/>
    </row>
    <row r="407" ht="15.75">
      <c r="E407" s="87"/>
    </row>
    <row r="408" ht="15.75">
      <c r="E408" s="87"/>
    </row>
    <row r="409" ht="15.75">
      <c r="E409" s="87"/>
    </row>
    <row r="410" ht="15.75">
      <c r="E410" s="87"/>
    </row>
    <row r="411" ht="15.75">
      <c r="E411" s="87"/>
    </row>
    <row r="412" ht="15.75">
      <c r="E412" s="87"/>
    </row>
    <row r="413" ht="15.75">
      <c r="E413" s="87"/>
    </row>
    <row r="414" ht="15.75">
      <c r="E414" s="87"/>
    </row>
    <row r="415" ht="15.75">
      <c r="E415" s="87"/>
    </row>
  </sheetData>
  <sheetProtection/>
  <mergeCells count="10">
    <mergeCell ref="F6:H7"/>
    <mergeCell ref="I6:I8"/>
    <mergeCell ref="H4:I4"/>
    <mergeCell ref="H5:I5"/>
    <mergeCell ref="A1:I1"/>
    <mergeCell ref="A2:I2"/>
    <mergeCell ref="A3:I3"/>
    <mergeCell ref="A6:A8"/>
    <mergeCell ref="B6:D7"/>
    <mergeCell ref="E6:E8"/>
  </mergeCells>
  <printOptions horizontalCentered="1"/>
  <pageMargins left="0.78740157480315" right="0.590551181102362" top="0.984251968503937" bottom="0.511811023622047" header="0.31496062992126" footer="0.354330708661417"/>
  <pageSetup firstPageNumber="30" useFirstPageNumber="1" horizontalDpi="600" verticalDpi="600" orientation="landscape" paperSize="9" scale="88" r:id="rId1"/>
  <headerFooter>
    <oddFooter>&amp;C30</oddFooter>
  </headerFooter>
</worksheet>
</file>

<file path=xl/worksheets/sheet2.xml><?xml version="1.0" encoding="utf-8"?>
<worksheet xmlns="http://schemas.openxmlformats.org/spreadsheetml/2006/main" xmlns:r="http://schemas.openxmlformats.org/officeDocument/2006/relationships">
  <dimension ref="B2:T141"/>
  <sheetViews>
    <sheetView tabSelected="1" view="pageBreakPreview" zoomScaleSheetLayoutView="100" zoomScalePageLayoutView="0" workbookViewId="0" topLeftCell="A2">
      <selection activeCell="B56" sqref="B56"/>
    </sheetView>
  </sheetViews>
  <sheetFormatPr defaultColWidth="9.00390625" defaultRowHeight="15.75"/>
  <cols>
    <col min="1" max="1" width="0.875" style="88" customWidth="1"/>
    <col min="2" max="2" width="37.125" style="88" customWidth="1"/>
    <col min="3" max="3" width="2.00390625" style="88" customWidth="1"/>
    <col min="4" max="4" width="8.75390625" style="88" hidden="1" customWidth="1"/>
    <col min="5" max="5" width="4.25390625" style="88" hidden="1" customWidth="1"/>
    <col min="6" max="6" width="1.00390625" style="88" customWidth="1"/>
    <col min="7" max="7" width="6.75390625" style="88" customWidth="1"/>
    <col min="8" max="8" width="0.6171875" style="88" customWidth="1"/>
    <col min="9" max="9" width="18.625" style="88" customWidth="1"/>
    <col min="10" max="10" width="0.6171875" style="88" customWidth="1"/>
    <col min="11" max="11" width="18.625" style="88" customWidth="1"/>
    <col min="12" max="12" width="0.37109375" style="88" customWidth="1"/>
    <col min="13" max="13" width="11.75390625" style="88" customWidth="1"/>
    <col min="14" max="14" width="14.375" style="88" bestFit="1" customWidth="1"/>
    <col min="15" max="15" width="13.625" style="88" bestFit="1" customWidth="1"/>
    <col min="16" max="16" width="9.00390625" style="88" customWidth="1"/>
    <col min="17" max="17" width="9.75390625" style="88" customWidth="1"/>
    <col min="18" max="18" width="7.25390625" style="88" customWidth="1"/>
    <col min="19" max="19" width="15.125" style="88" bestFit="1" customWidth="1"/>
    <col min="20" max="26" width="9.00390625" style="88" customWidth="1"/>
    <col min="27" max="27" width="9.25390625" style="88" bestFit="1" customWidth="1"/>
    <col min="28" max="16384" width="9.00390625" style="88" customWidth="1"/>
  </cols>
  <sheetData>
    <row r="1" ht="8.25" customHeight="1" hidden="1"/>
    <row r="2" spans="2:11" ht="22.5" customHeight="1">
      <c r="B2" s="633" t="s">
        <v>0</v>
      </c>
      <c r="C2" s="633"/>
      <c r="D2" s="633"/>
      <c r="E2" s="633"/>
      <c r="F2" s="633"/>
      <c r="G2" s="633"/>
      <c r="H2" s="633"/>
      <c r="I2" s="633"/>
      <c r="J2" s="633"/>
      <c r="K2" s="633"/>
    </row>
    <row r="3" spans="2:11" ht="18">
      <c r="B3" s="633" t="s">
        <v>107</v>
      </c>
      <c r="C3" s="633"/>
      <c r="D3" s="633"/>
      <c r="E3" s="633"/>
      <c r="F3" s="633"/>
      <c r="G3" s="633"/>
      <c r="H3" s="633"/>
      <c r="I3" s="633"/>
      <c r="J3" s="633"/>
      <c r="K3" s="633"/>
    </row>
    <row r="4" spans="2:11" ht="17.25" customHeight="1">
      <c r="B4" s="634" t="s">
        <v>335</v>
      </c>
      <c r="C4" s="634"/>
      <c r="D4" s="634"/>
      <c r="E4" s="634"/>
      <c r="F4" s="634"/>
      <c r="G4" s="634"/>
      <c r="H4" s="634"/>
      <c r="I4" s="634"/>
      <c r="J4" s="634"/>
      <c r="K4" s="634"/>
    </row>
    <row r="5" spans="2:11" ht="0.75" customHeight="1">
      <c r="B5" s="116"/>
      <c r="C5" s="116"/>
      <c r="D5" s="116"/>
      <c r="E5" s="116"/>
      <c r="F5" s="116"/>
      <c r="G5" s="116"/>
      <c r="H5" s="116"/>
      <c r="I5" s="116"/>
      <c r="J5" s="116"/>
      <c r="K5" s="116"/>
    </row>
    <row r="6" spans="2:11" ht="15.75">
      <c r="B6" s="641" t="s">
        <v>50</v>
      </c>
      <c r="C6" s="642"/>
      <c r="D6" s="268"/>
      <c r="E6" s="162"/>
      <c r="F6" s="220"/>
      <c r="G6" s="635" t="s">
        <v>82</v>
      </c>
      <c r="H6" s="183"/>
      <c r="I6" s="637" t="s">
        <v>83</v>
      </c>
      <c r="J6" s="638"/>
      <c r="K6" s="639"/>
    </row>
    <row r="7" spans="2:11" ht="15.75">
      <c r="B7" s="643"/>
      <c r="C7" s="644"/>
      <c r="D7" s="269"/>
      <c r="E7" s="162"/>
      <c r="F7" s="182"/>
      <c r="G7" s="636"/>
      <c r="H7" s="183"/>
      <c r="I7" s="255">
        <v>45107</v>
      </c>
      <c r="J7" s="256"/>
      <c r="K7" s="255">
        <v>44742</v>
      </c>
    </row>
    <row r="8" spans="2:11" ht="4.5" customHeight="1">
      <c r="B8" s="251"/>
      <c r="C8" s="251"/>
      <c r="D8" s="251"/>
      <c r="E8" s="251"/>
      <c r="F8" s="183"/>
      <c r="G8" s="202"/>
      <c r="H8" s="183"/>
      <c r="I8" s="183"/>
      <c r="J8" s="183"/>
      <c r="K8" s="257"/>
    </row>
    <row r="9" spans="2:14" s="87" customFormat="1" ht="14.25" customHeight="1">
      <c r="B9" s="30" t="s">
        <v>476</v>
      </c>
      <c r="C9" s="182"/>
      <c r="D9" s="234"/>
      <c r="E9" s="234"/>
      <c r="F9" s="234"/>
      <c r="G9" s="182"/>
      <c r="H9" s="258"/>
      <c r="I9" s="258"/>
      <c r="J9" s="258"/>
      <c r="K9" s="258"/>
      <c r="N9" s="88"/>
    </row>
    <row r="10" spans="2:14" s="87" customFormat="1" ht="15.75">
      <c r="B10" s="234" t="s">
        <v>116</v>
      </c>
      <c r="C10" s="182"/>
      <c r="D10" s="234"/>
      <c r="E10" s="234"/>
      <c r="F10" s="234"/>
      <c r="G10" s="220"/>
      <c r="H10" s="182"/>
      <c r="I10" s="259">
        <f>SUM(I11+I12)</f>
        <v>218353045.51999998</v>
      </c>
      <c r="J10" s="182"/>
      <c r="K10" s="259">
        <f>SUM(K11:K12)</f>
        <v>220554307</v>
      </c>
      <c r="N10" s="10"/>
    </row>
    <row r="11" spans="2:15" s="87" customFormat="1" ht="15.75">
      <c r="B11" s="182" t="s">
        <v>485</v>
      </c>
      <c r="C11" s="182"/>
      <c r="D11" s="234"/>
      <c r="E11" s="234"/>
      <c r="F11" s="234"/>
      <c r="G11" s="260" t="str">
        <f>'Note 3-18'!B7</f>
        <v>3.00</v>
      </c>
      <c r="H11" s="191"/>
      <c r="I11" s="171">
        <f>'Note 3-18'!J12</f>
        <v>89418973.52</v>
      </c>
      <c r="J11" s="191"/>
      <c r="K11" s="171">
        <f>'Note 3-18'!L12</f>
        <v>91671495</v>
      </c>
      <c r="N11" s="10">
        <f>I11-K11</f>
        <v>-2252521.480000004</v>
      </c>
      <c r="O11" s="580">
        <f>N11/K11</f>
        <v>-0.024571667343267437</v>
      </c>
    </row>
    <row r="12" spans="2:15" s="87" customFormat="1" ht="15.75">
      <c r="B12" s="182" t="s">
        <v>163</v>
      </c>
      <c r="C12" s="182"/>
      <c r="D12" s="234"/>
      <c r="E12" s="234"/>
      <c r="F12" s="234"/>
      <c r="G12" s="260">
        <v>4</v>
      </c>
      <c r="H12" s="191"/>
      <c r="I12" s="172">
        <f>'Note 3-18'!J29</f>
        <v>128934072</v>
      </c>
      <c r="J12" s="191"/>
      <c r="K12" s="172">
        <f>'Note 3-18'!L29</f>
        <v>128882812</v>
      </c>
      <c r="N12" s="10">
        <f>I12-K12</f>
        <v>51260</v>
      </c>
      <c r="O12" s="580">
        <f aca="true" t="shared" si="0" ref="O12:O41">N12/K12</f>
        <v>0.0003977256486303232</v>
      </c>
    </row>
    <row r="13" spans="2:18" s="87" customFormat="1" ht="4.5" customHeight="1">
      <c r="B13" s="182"/>
      <c r="C13" s="234"/>
      <c r="D13" s="234"/>
      <c r="E13" s="234"/>
      <c r="F13" s="234"/>
      <c r="G13" s="260"/>
      <c r="H13" s="191"/>
      <c r="I13" s="170"/>
      <c r="J13" s="191"/>
      <c r="K13" s="170"/>
      <c r="N13" s="10">
        <f aca="true" t="shared" si="1" ref="N13:N41">I13-K13</f>
        <v>0</v>
      </c>
      <c r="O13" s="580"/>
      <c r="P13" s="23"/>
      <c r="Q13" s="5"/>
      <c r="R13" s="23"/>
    </row>
    <row r="14" spans="2:18" s="87" customFormat="1" ht="15.75">
      <c r="B14" s="182"/>
      <c r="C14" s="234"/>
      <c r="D14" s="234"/>
      <c r="E14" s="234"/>
      <c r="F14" s="234"/>
      <c r="G14" s="260"/>
      <c r="H14" s="191"/>
      <c r="I14" s="191"/>
      <c r="J14" s="191"/>
      <c r="K14" s="176"/>
      <c r="N14" s="10">
        <f t="shared" si="1"/>
        <v>0</v>
      </c>
      <c r="O14" s="580"/>
      <c r="P14" s="23"/>
      <c r="Q14" s="5"/>
      <c r="R14" s="23"/>
    </row>
    <row r="15" spans="2:15" s="87" customFormat="1" ht="15.75">
      <c r="B15" s="234" t="s">
        <v>115</v>
      </c>
      <c r="C15" s="182"/>
      <c r="D15" s="234"/>
      <c r="E15" s="182"/>
      <c r="F15" s="182"/>
      <c r="G15" s="220"/>
      <c r="H15" s="191"/>
      <c r="I15" s="261">
        <f>SUM(I16:I19)</f>
        <v>120319802</v>
      </c>
      <c r="J15" s="176"/>
      <c r="K15" s="261">
        <f>SUM(K16:K19)</f>
        <v>76717673</v>
      </c>
      <c r="N15" s="10">
        <f t="shared" si="1"/>
        <v>43602129</v>
      </c>
      <c r="O15" s="580">
        <f t="shared" si="0"/>
        <v>0.5683453016099693</v>
      </c>
    </row>
    <row r="16" spans="2:19" s="87" customFormat="1" ht="15.75">
      <c r="B16" s="182" t="s">
        <v>226</v>
      </c>
      <c r="C16" s="182"/>
      <c r="D16" s="182"/>
      <c r="E16" s="182"/>
      <c r="F16" s="182"/>
      <c r="G16" s="260">
        <v>5</v>
      </c>
      <c r="H16" s="191"/>
      <c r="I16" s="172">
        <f>'Note 3-18'!J37</f>
        <v>68093039</v>
      </c>
      <c r="J16" s="191"/>
      <c r="K16" s="172">
        <f>'Note 3-18'!L37</f>
        <v>7663427</v>
      </c>
      <c r="N16" s="10">
        <f t="shared" si="1"/>
        <v>60429612</v>
      </c>
      <c r="O16" s="580">
        <f t="shared" si="0"/>
        <v>7.8854554235331005</v>
      </c>
      <c r="P16" s="10"/>
      <c r="Q16" s="582"/>
      <c r="S16" s="581"/>
    </row>
    <row r="17" spans="2:15" s="87" customFormat="1" ht="15.75">
      <c r="B17" s="182" t="s">
        <v>227</v>
      </c>
      <c r="C17" s="182"/>
      <c r="D17" s="182"/>
      <c r="E17" s="182"/>
      <c r="F17" s="182"/>
      <c r="G17" s="260">
        <v>6</v>
      </c>
      <c r="H17" s="191"/>
      <c r="I17" s="172">
        <f>'Note 3-18'!J55</f>
        <v>16023609</v>
      </c>
      <c r="J17" s="191"/>
      <c r="K17" s="172">
        <f>'Note 3-18'!L55</f>
        <v>13548000</v>
      </c>
      <c r="N17" s="10">
        <f t="shared" si="1"/>
        <v>2475609</v>
      </c>
      <c r="O17" s="580">
        <f t="shared" si="0"/>
        <v>0.18272874224977856</v>
      </c>
    </row>
    <row r="18" spans="2:15" s="87" customFormat="1" ht="15.75">
      <c r="B18" s="182" t="s">
        <v>228</v>
      </c>
      <c r="C18" s="182"/>
      <c r="D18" s="182"/>
      <c r="E18" s="182"/>
      <c r="F18" s="182"/>
      <c r="G18" s="260">
        <v>7</v>
      </c>
      <c r="H18" s="191"/>
      <c r="I18" s="172">
        <f>'Note 3-18'!J73</f>
        <v>16740712</v>
      </c>
      <c r="J18" s="191"/>
      <c r="K18" s="172">
        <f>'Note 3-18'!L73</f>
        <v>2646327</v>
      </c>
      <c r="N18" s="10">
        <f t="shared" si="1"/>
        <v>14094385</v>
      </c>
      <c r="O18" s="580">
        <f t="shared" si="0"/>
        <v>5.326017910862868</v>
      </c>
    </row>
    <row r="19" spans="2:15" s="87" customFormat="1" ht="15.75">
      <c r="B19" s="182" t="s">
        <v>229</v>
      </c>
      <c r="C19" s="182"/>
      <c r="D19" s="182"/>
      <c r="E19" s="182"/>
      <c r="F19" s="182"/>
      <c r="G19" s="260">
        <v>8</v>
      </c>
      <c r="H19" s="191"/>
      <c r="I19" s="172">
        <f>'Note 3-18'!J103</f>
        <v>19462442</v>
      </c>
      <c r="J19" s="191"/>
      <c r="K19" s="172">
        <f>'Note 3-18'!L103</f>
        <v>52859919</v>
      </c>
      <c r="N19" s="10">
        <f t="shared" si="1"/>
        <v>-33397477</v>
      </c>
      <c r="O19" s="580">
        <f t="shared" si="0"/>
        <v>-0.6318109757224561</v>
      </c>
    </row>
    <row r="20" spans="2:15" s="87" customFormat="1" ht="7.5" customHeight="1">
      <c r="B20" s="182"/>
      <c r="C20" s="182"/>
      <c r="D20" s="182"/>
      <c r="E20" s="182"/>
      <c r="F20" s="182"/>
      <c r="G20" s="260"/>
      <c r="H20" s="199"/>
      <c r="I20" s="170"/>
      <c r="J20" s="191"/>
      <c r="K20" s="170"/>
      <c r="N20" s="10">
        <f t="shared" si="1"/>
        <v>0</v>
      </c>
      <c r="O20" s="580"/>
    </row>
    <row r="21" spans="2:15" s="87" customFormat="1" ht="7.5" customHeight="1">
      <c r="B21" s="182"/>
      <c r="C21" s="182"/>
      <c r="D21" s="182"/>
      <c r="E21" s="182"/>
      <c r="F21" s="182"/>
      <c r="G21" s="260"/>
      <c r="H21" s="199"/>
      <c r="I21" s="191"/>
      <c r="J21" s="191"/>
      <c r="K21" s="191"/>
      <c r="N21" s="10">
        <f t="shared" si="1"/>
        <v>0</v>
      </c>
      <c r="O21" s="580"/>
    </row>
    <row r="22" spans="2:15" s="87" customFormat="1" ht="16.5" thickBot="1">
      <c r="B22" s="30" t="s">
        <v>477</v>
      </c>
      <c r="C22" s="182"/>
      <c r="D22" s="234"/>
      <c r="E22" s="234"/>
      <c r="F22" s="234"/>
      <c r="G22" s="257"/>
      <c r="H22" s="176"/>
      <c r="I22" s="217">
        <f>I15+I10</f>
        <v>338672847.52</v>
      </c>
      <c r="J22" s="176"/>
      <c r="K22" s="217">
        <f>K15+K10</f>
        <v>297271980</v>
      </c>
      <c r="N22" s="10">
        <f t="shared" si="1"/>
        <v>41400867.51999998</v>
      </c>
      <c r="O22" s="580">
        <f t="shared" si="0"/>
        <v>0.13926932339872725</v>
      </c>
    </row>
    <row r="23" spans="2:15" s="87" customFormat="1" ht="9.75" customHeight="1" thickTop="1">
      <c r="B23" s="234"/>
      <c r="C23" s="182"/>
      <c r="D23" s="234"/>
      <c r="E23" s="234"/>
      <c r="F23" s="234"/>
      <c r="G23" s="257"/>
      <c r="H23" s="176"/>
      <c r="I23" s="176"/>
      <c r="J23" s="176"/>
      <c r="K23" s="176"/>
      <c r="N23" s="10">
        <f t="shared" si="1"/>
        <v>0</v>
      </c>
      <c r="O23" s="580"/>
    </row>
    <row r="24" spans="2:15" s="87" customFormat="1" ht="15.75">
      <c r="B24" s="234" t="s">
        <v>146</v>
      </c>
      <c r="C24" s="182"/>
      <c r="D24" s="234"/>
      <c r="E24" s="182"/>
      <c r="F24" s="182"/>
      <c r="G24" s="220"/>
      <c r="H24" s="191"/>
      <c r="I24" s="191"/>
      <c r="J24" s="191"/>
      <c r="K24" s="191"/>
      <c r="N24" s="10">
        <f t="shared" si="1"/>
        <v>0</v>
      </c>
      <c r="O24" s="580"/>
    </row>
    <row r="25" spans="2:15" s="87" customFormat="1" ht="15.75">
      <c r="B25" s="234" t="s">
        <v>41</v>
      </c>
      <c r="C25" s="182"/>
      <c r="D25" s="234"/>
      <c r="E25" s="182"/>
      <c r="F25" s="182"/>
      <c r="G25" s="220"/>
      <c r="H25" s="191"/>
      <c r="I25" s="176">
        <f>SUM(I26:I27)</f>
        <v>206246103.83690476</v>
      </c>
      <c r="J25" s="191"/>
      <c r="K25" s="176">
        <f>SUM(K26:K27)</f>
        <v>190502001</v>
      </c>
      <c r="L25" s="10"/>
      <c r="M25" s="10"/>
      <c r="N25" s="10">
        <f t="shared" si="1"/>
        <v>15744102.836904764</v>
      </c>
      <c r="O25" s="580">
        <f t="shared" si="0"/>
        <v>0.08264534101615428</v>
      </c>
    </row>
    <row r="26" spans="2:15" s="87" customFormat="1" ht="15.75">
      <c r="B26" s="182" t="s">
        <v>149</v>
      </c>
      <c r="C26" s="182"/>
      <c r="D26" s="182"/>
      <c r="E26" s="182"/>
      <c r="F26" s="182"/>
      <c r="G26" s="260">
        <v>9</v>
      </c>
      <c r="H26" s="191"/>
      <c r="I26" s="171">
        <f>'Note 3-18'!J131</f>
        <v>200002000</v>
      </c>
      <c r="J26" s="172"/>
      <c r="K26" s="171">
        <f>'Note 3-18'!L131</f>
        <v>200002000</v>
      </c>
      <c r="N26" s="10">
        <f t="shared" si="1"/>
        <v>0</v>
      </c>
      <c r="O26" s="580">
        <f t="shared" si="0"/>
        <v>0</v>
      </c>
    </row>
    <row r="27" spans="2:15" s="87" customFormat="1" ht="17.25">
      <c r="B27" s="182" t="s">
        <v>486</v>
      </c>
      <c r="C27" s="182"/>
      <c r="D27" s="182"/>
      <c r="E27" s="182"/>
      <c r="F27" s="182"/>
      <c r="G27" s="260">
        <v>10</v>
      </c>
      <c r="H27" s="199"/>
      <c r="I27" s="210">
        <f>'Note 3-18'!J174</f>
        <v>6244103.836904757</v>
      </c>
      <c r="J27" s="172"/>
      <c r="K27" s="170">
        <f>'Note 3-18'!L174</f>
        <v>-9499999</v>
      </c>
      <c r="N27" s="10">
        <f t="shared" si="1"/>
        <v>15744102.836904757</v>
      </c>
      <c r="O27" s="580">
        <f t="shared" si="0"/>
        <v>-1.657274157281991</v>
      </c>
    </row>
    <row r="28" spans="2:15" s="87" customFormat="1" ht="9.75" customHeight="1">
      <c r="B28" s="182"/>
      <c r="C28" s="182"/>
      <c r="D28" s="182"/>
      <c r="E28" s="259"/>
      <c r="F28" s="259"/>
      <c r="G28" s="220"/>
      <c r="H28" s="199"/>
      <c r="I28" s="199"/>
      <c r="J28" s="199"/>
      <c r="K28" s="176"/>
      <c r="N28" s="10">
        <f t="shared" si="1"/>
        <v>0</v>
      </c>
      <c r="O28" s="580"/>
    </row>
    <row r="29" spans="2:15" s="87" customFormat="1" ht="16.5" customHeight="1">
      <c r="B29" s="234" t="s">
        <v>117</v>
      </c>
      <c r="C29" s="182"/>
      <c r="D29" s="234"/>
      <c r="E29" s="259"/>
      <c r="F29" s="259"/>
      <c r="G29" s="220"/>
      <c r="H29" s="199"/>
      <c r="I29" s="176">
        <f>SUM(I30:I31)</f>
        <v>25409938.25</v>
      </c>
      <c r="J29" s="199"/>
      <c r="K29" s="176">
        <f>K30+K31</f>
        <v>22921106.2</v>
      </c>
      <c r="N29" s="10">
        <f t="shared" si="1"/>
        <v>2488832.0500000007</v>
      </c>
      <c r="O29" s="580">
        <f t="shared" si="0"/>
        <v>0.10858254520019635</v>
      </c>
    </row>
    <row r="30" spans="2:15" s="87" customFormat="1" ht="17.25">
      <c r="B30" s="182" t="s">
        <v>487</v>
      </c>
      <c r="C30" s="182"/>
      <c r="D30" s="182"/>
      <c r="E30" s="259"/>
      <c r="F30" s="259"/>
      <c r="G30" s="260">
        <v>11</v>
      </c>
      <c r="H30" s="199"/>
      <c r="I30" s="209">
        <f>-'Note 3-18'!J189</f>
        <v>3177218.25</v>
      </c>
      <c r="J30" s="191"/>
      <c r="K30" s="171">
        <f>-'Note 3-18'!L189</f>
        <v>688386.2000000001</v>
      </c>
      <c r="N30" s="10">
        <f t="shared" si="1"/>
        <v>2488832.05</v>
      </c>
      <c r="O30" s="580">
        <f t="shared" si="0"/>
        <v>3.615458953128345</v>
      </c>
    </row>
    <row r="31" spans="2:15" s="87" customFormat="1" ht="17.25">
      <c r="B31" s="182" t="s">
        <v>274</v>
      </c>
      <c r="C31" s="182"/>
      <c r="D31" s="182"/>
      <c r="E31" s="259"/>
      <c r="F31" s="259"/>
      <c r="G31" s="260">
        <v>12</v>
      </c>
      <c r="H31" s="199"/>
      <c r="I31" s="170">
        <f>'Note 3-18'!J196</f>
        <v>22232720</v>
      </c>
      <c r="J31" s="199"/>
      <c r="K31" s="170">
        <f>'Note 3-18'!L196</f>
        <v>22232720</v>
      </c>
      <c r="N31" s="10">
        <f t="shared" si="1"/>
        <v>0</v>
      </c>
      <c r="O31" s="580">
        <f t="shared" si="0"/>
        <v>0</v>
      </c>
    </row>
    <row r="32" spans="2:15" s="87" customFormat="1" ht="17.25">
      <c r="B32" s="182"/>
      <c r="C32" s="182"/>
      <c r="D32" s="182"/>
      <c r="E32" s="259"/>
      <c r="F32" s="259"/>
      <c r="G32" s="262"/>
      <c r="H32" s="199"/>
      <c r="I32" s="199"/>
      <c r="J32" s="199"/>
      <c r="K32" s="176"/>
      <c r="N32" s="10">
        <f t="shared" si="1"/>
        <v>0</v>
      </c>
      <c r="O32" s="580"/>
    </row>
    <row r="33" spans="2:15" s="87" customFormat="1" ht="15.75">
      <c r="B33" s="234" t="s">
        <v>118</v>
      </c>
      <c r="C33" s="182"/>
      <c r="D33" s="234"/>
      <c r="E33" s="234"/>
      <c r="F33" s="234"/>
      <c r="G33" s="220"/>
      <c r="H33" s="191"/>
      <c r="I33" s="176">
        <f>SUM(I34:I39)</f>
        <v>107016805.91309525</v>
      </c>
      <c r="J33" s="191"/>
      <c r="K33" s="176">
        <f>SUM(K34:K39)</f>
        <v>83848873</v>
      </c>
      <c r="N33" s="10">
        <f t="shared" si="1"/>
        <v>23167932.91309525</v>
      </c>
      <c r="O33" s="580">
        <f t="shared" si="0"/>
        <v>0.27630583553693383</v>
      </c>
    </row>
    <row r="34" spans="2:15" s="87" customFormat="1" ht="15.75">
      <c r="B34" s="182" t="s">
        <v>488</v>
      </c>
      <c r="C34" s="182"/>
      <c r="D34" s="234"/>
      <c r="E34" s="234"/>
      <c r="F34" s="234"/>
      <c r="G34" s="260">
        <v>13</v>
      </c>
      <c r="H34" s="191"/>
      <c r="I34" s="171">
        <f>'Note 3-18'!J215</f>
        <v>98716351</v>
      </c>
      <c r="J34" s="172"/>
      <c r="K34" s="171">
        <f>'Note 3-18'!L215</f>
        <v>72978269</v>
      </c>
      <c r="N34" s="10">
        <f t="shared" si="1"/>
        <v>25738082</v>
      </c>
      <c r="O34" s="580">
        <f t="shared" si="0"/>
        <v>0.3526814537078154</v>
      </c>
    </row>
    <row r="35" spans="2:15" s="87" customFormat="1" ht="15.75">
      <c r="B35" s="182" t="s">
        <v>232</v>
      </c>
      <c r="C35" s="182"/>
      <c r="D35" s="234"/>
      <c r="E35" s="234"/>
      <c r="F35" s="234"/>
      <c r="G35" s="260">
        <v>14</v>
      </c>
      <c r="H35" s="191"/>
      <c r="I35" s="172">
        <f>'Note 3-18'!J222</f>
        <v>0</v>
      </c>
      <c r="J35" s="172"/>
      <c r="K35" s="172">
        <f>'Note 3-18'!L222</f>
        <v>6938050</v>
      </c>
      <c r="N35" s="10">
        <f t="shared" si="1"/>
        <v>-6938050</v>
      </c>
      <c r="O35" s="580">
        <f t="shared" si="0"/>
        <v>-1</v>
      </c>
    </row>
    <row r="36" spans="2:15" s="87" customFormat="1" ht="15.75">
      <c r="B36" s="182" t="s">
        <v>489</v>
      </c>
      <c r="C36" s="182"/>
      <c r="D36" s="182"/>
      <c r="E36" s="182"/>
      <c r="F36" s="182"/>
      <c r="G36" s="260">
        <v>15</v>
      </c>
      <c r="H36" s="191"/>
      <c r="I36" s="172">
        <f>'Note 3-18'!J241</f>
        <v>613580</v>
      </c>
      <c r="J36" s="172"/>
      <c r="K36" s="172">
        <f>'Note 3-18'!L241</f>
        <v>403772</v>
      </c>
      <c r="N36" s="10">
        <f t="shared" si="1"/>
        <v>209808</v>
      </c>
      <c r="O36" s="580">
        <f t="shared" si="0"/>
        <v>0.5196199835550757</v>
      </c>
    </row>
    <row r="37" spans="2:15" s="87" customFormat="1" ht="15.75">
      <c r="B37" s="182" t="s">
        <v>427</v>
      </c>
      <c r="C37" s="182"/>
      <c r="D37" s="182"/>
      <c r="E37" s="182"/>
      <c r="F37" s="182"/>
      <c r="G37" s="260">
        <v>16</v>
      </c>
      <c r="H37" s="191"/>
      <c r="I37" s="172">
        <f>'Note 3-18'!J248</f>
        <v>1739122.9523809524</v>
      </c>
      <c r="J37" s="172"/>
      <c r="K37" s="172">
        <f>'Note 3-18'!L248</f>
        <v>406778</v>
      </c>
      <c r="N37" s="10">
        <f t="shared" si="1"/>
        <v>1332344.9523809524</v>
      </c>
      <c r="O37" s="580">
        <f t="shared" si="0"/>
        <v>3.275361382328819</v>
      </c>
    </row>
    <row r="38" spans="2:15" s="87" customFormat="1" ht="15.75">
      <c r="B38" s="182" t="s">
        <v>490</v>
      </c>
      <c r="C38" s="182"/>
      <c r="D38" s="182"/>
      <c r="E38" s="182"/>
      <c r="F38" s="182"/>
      <c r="G38" s="260">
        <v>17</v>
      </c>
      <c r="H38" s="191"/>
      <c r="I38" s="172">
        <f>'Note 3-18'!J259</f>
        <v>723381</v>
      </c>
      <c r="J38" s="172"/>
      <c r="K38" s="172">
        <f>'Note 3-18'!L259</f>
        <v>441592</v>
      </c>
      <c r="N38" s="10">
        <f t="shared" si="1"/>
        <v>281789</v>
      </c>
      <c r="O38" s="580">
        <f t="shared" si="0"/>
        <v>0.6381207087084911</v>
      </c>
    </row>
    <row r="39" spans="2:16" s="87" customFormat="1" ht="15.75">
      <c r="B39" s="182" t="s">
        <v>491</v>
      </c>
      <c r="C39" s="182"/>
      <c r="D39" s="182"/>
      <c r="E39" s="182"/>
      <c r="F39" s="182"/>
      <c r="G39" s="260">
        <v>18</v>
      </c>
      <c r="H39" s="191"/>
      <c r="I39" s="172">
        <f>'Note 3-18'!J269</f>
        <v>5224370.96071429</v>
      </c>
      <c r="J39" s="172"/>
      <c r="K39" s="172">
        <f>'Note 3-18'!L269</f>
        <v>2680412</v>
      </c>
      <c r="N39" s="10">
        <f t="shared" si="1"/>
        <v>2543958.96071429</v>
      </c>
      <c r="O39" s="580">
        <f t="shared" si="0"/>
        <v>0.9490925129100638</v>
      </c>
      <c r="P39" s="10"/>
    </row>
    <row r="40" spans="2:15" s="87" customFormat="1" ht="21" customHeight="1" hidden="1">
      <c r="B40" s="182"/>
      <c r="C40" s="234"/>
      <c r="D40" s="234"/>
      <c r="E40" s="234"/>
      <c r="F40" s="234"/>
      <c r="G40" s="220"/>
      <c r="H40" s="191"/>
      <c r="I40" s="191"/>
      <c r="J40" s="191"/>
      <c r="K40" s="191"/>
      <c r="N40" s="10">
        <f t="shared" si="1"/>
        <v>0</v>
      </c>
      <c r="O40" s="580" t="e">
        <f t="shared" si="0"/>
        <v>#DIV/0!</v>
      </c>
    </row>
    <row r="41" spans="2:15" s="87" customFormat="1" ht="18" thickBot="1">
      <c r="B41" s="30" t="s">
        <v>478</v>
      </c>
      <c r="C41" s="182"/>
      <c r="D41" s="234"/>
      <c r="E41" s="259"/>
      <c r="F41" s="259"/>
      <c r="G41" s="257"/>
      <c r="H41" s="208"/>
      <c r="I41" s="217">
        <f>I25+I29+I33</f>
        <v>338672848</v>
      </c>
      <c r="J41" s="176"/>
      <c r="K41" s="217">
        <f>K25+K29+K33</f>
        <v>297271980.2</v>
      </c>
      <c r="M41" s="10">
        <f>I22-I41</f>
        <v>-0.48000001907348633</v>
      </c>
      <c r="N41" s="10">
        <f t="shared" si="1"/>
        <v>41400867.80000001</v>
      </c>
      <c r="O41" s="580">
        <f t="shared" si="0"/>
        <v>0.1392693242469275</v>
      </c>
    </row>
    <row r="42" spans="2:14" s="87" customFormat="1" ht="5.25" customHeight="1" hidden="1" thickTop="1">
      <c r="B42" s="182"/>
      <c r="C42" s="182"/>
      <c r="D42" s="182"/>
      <c r="E42" s="259"/>
      <c r="F42" s="259"/>
      <c r="G42" s="220"/>
      <c r="H42" s="199"/>
      <c r="I42" s="199"/>
      <c r="J42" s="199"/>
      <c r="K42" s="191"/>
      <c r="N42" s="10"/>
    </row>
    <row r="43" spans="2:20" s="87" customFormat="1" ht="18" thickTop="1">
      <c r="B43" s="234" t="s">
        <v>253</v>
      </c>
      <c r="C43" s="182"/>
      <c r="D43" s="234"/>
      <c r="E43" s="259"/>
      <c r="F43" s="259"/>
      <c r="G43" s="260">
        <v>27</v>
      </c>
      <c r="H43" s="208"/>
      <c r="I43" s="263">
        <f>'Note 19-37'!G178</f>
        <v>10.31220206982454</v>
      </c>
      <c r="J43" s="208"/>
      <c r="K43" s="263">
        <f>'Note 19-37'!K178</f>
        <v>9.525004799952</v>
      </c>
      <c r="T43" s="87" t="s">
        <v>23</v>
      </c>
    </row>
    <row r="44" spans="2:11" s="87" customFormat="1" ht="17.25" hidden="1">
      <c r="B44" s="234"/>
      <c r="C44" s="182"/>
      <c r="D44" s="234"/>
      <c r="E44" s="259"/>
      <c r="F44" s="259"/>
      <c r="G44" s="260"/>
      <c r="H44" s="208"/>
      <c r="I44" s="263"/>
      <c r="J44" s="208"/>
      <c r="K44" s="263"/>
    </row>
    <row r="45" spans="2:11" s="87" customFormat="1" ht="36.75" customHeight="1">
      <c r="B45" s="234" t="s">
        <v>514</v>
      </c>
      <c r="C45" s="182"/>
      <c r="D45" s="234"/>
      <c r="E45" s="259"/>
      <c r="F45" s="259"/>
      <c r="G45" s="260"/>
      <c r="H45" s="208"/>
      <c r="I45" s="176" t="s">
        <v>507</v>
      </c>
      <c r="J45" s="208"/>
      <c r="K45" s="521" t="s">
        <v>507</v>
      </c>
    </row>
    <row r="46" spans="2:11" s="87" customFormat="1" ht="18" customHeight="1">
      <c r="B46" s="123" t="s">
        <v>326</v>
      </c>
      <c r="C46" s="123"/>
      <c r="D46" s="123"/>
      <c r="E46" s="123"/>
      <c r="F46" s="123"/>
      <c r="G46" s="123"/>
      <c r="H46" s="123"/>
      <c r="I46" s="123"/>
      <c r="J46" s="123"/>
      <c r="K46" s="123"/>
    </row>
    <row r="47" spans="2:11" s="87" customFormat="1" ht="15" customHeight="1">
      <c r="B47" s="123" t="s">
        <v>516</v>
      </c>
      <c r="C47" s="123"/>
      <c r="D47" s="123"/>
      <c r="E47" s="123"/>
      <c r="F47" s="123"/>
      <c r="G47" s="123"/>
      <c r="H47" s="123"/>
      <c r="I47" s="123"/>
      <c r="J47" s="123"/>
      <c r="K47" s="123"/>
    </row>
    <row r="48" spans="2:11" s="87" customFormat="1" ht="34.5" customHeight="1">
      <c r="B48" s="631" t="s">
        <v>505</v>
      </c>
      <c r="C48" s="631"/>
      <c r="D48" s="631"/>
      <c r="E48" s="631"/>
      <c r="F48" s="631"/>
      <c r="G48" s="631"/>
      <c r="H48" s="631"/>
      <c r="I48" s="631"/>
      <c r="J48" s="631"/>
      <c r="K48" s="631"/>
    </row>
    <row r="49" spans="2:11" s="87" customFormat="1" ht="0.75" customHeight="1">
      <c r="B49" s="234"/>
      <c r="C49" s="182"/>
      <c r="D49" s="234"/>
      <c r="E49" s="259"/>
      <c r="F49" s="259"/>
      <c r="G49" s="260"/>
      <c r="H49" s="208"/>
      <c r="I49" s="263"/>
      <c r="J49" s="208"/>
      <c r="K49" s="263"/>
    </row>
    <row r="50" spans="2:11" s="87" customFormat="1" ht="15.75" hidden="1">
      <c r="B50" s="220"/>
      <c r="C50" s="220"/>
      <c r="D50" s="220"/>
      <c r="E50" s="220"/>
      <c r="F50" s="220"/>
      <c r="G50" s="220"/>
      <c r="H50" s="220"/>
      <c r="I50" s="220"/>
      <c r="J50" s="220"/>
      <c r="K50" s="220"/>
    </row>
    <row r="51" spans="3:11" ht="1.5" customHeight="1" hidden="1">
      <c r="C51" s="123"/>
      <c r="D51" s="128"/>
      <c r="E51" s="123"/>
      <c r="F51" s="250"/>
      <c r="G51" s="123"/>
      <c r="H51" s="123"/>
      <c r="I51" s="123"/>
      <c r="J51" s="123"/>
      <c r="K51" s="123"/>
    </row>
    <row r="52" spans="2:7" ht="6.75" customHeight="1" hidden="1">
      <c r="B52" s="106"/>
      <c r="E52" s="107"/>
      <c r="F52" s="117"/>
      <c r="G52" s="107"/>
    </row>
    <row r="53" spans="2:15" ht="12" customHeight="1">
      <c r="B53" s="115"/>
      <c r="C53" s="115"/>
      <c r="D53" s="115"/>
      <c r="E53" s="237"/>
      <c r="F53" s="237"/>
      <c r="G53" s="237"/>
      <c r="H53" s="237"/>
      <c r="I53" s="640"/>
      <c r="J53" s="640"/>
      <c r="K53" s="640"/>
      <c r="L53" s="237"/>
      <c r="M53" s="237"/>
      <c r="N53" s="237"/>
      <c r="O53" s="237"/>
    </row>
    <row r="54" spans="2:15" ht="15.75">
      <c r="B54" s="343"/>
      <c r="C54" s="343"/>
      <c r="D54" s="343"/>
      <c r="E54" s="237"/>
      <c r="F54" s="237"/>
      <c r="G54" s="237"/>
      <c r="H54" s="237"/>
      <c r="I54" s="339" t="s">
        <v>323</v>
      </c>
      <c r="J54" s="339"/>
      <c r="K54" s="339"/>
      <c r="L54" s="237"/>
      <c r="M54" s="237"/>
      <c r="N54" s="237"/>
      <c r="O54" s="237"/>
    </row>
    <row r="55" spans="2:11" ht="15.75">
      <c r="B55" s="112"/>
      <c r="C55" s="112"/>
      <c r="D55" s="112"/>
      <c r="E55" s="112"/>
      <c r="F55" s="112"/>
      <c r="G55" s="112"/>
      <c r="H55" s="112"/>
      <c r="I55" s="632" t="s">
        <v>324</v>
      </c>
      <c r="J55" s="632"/>
      <c r="K55" s="632"/>
    </row>
    <row r="56" spans="2:11" ht="15.75">
      <c r="B56" s="112"/>
      <c r="C56" s="112"/>
      <c r="D56" s="112"/>
      <c r="E56" s="112"/>
      <c r="F56" s="112"/>
      <c r="G56" s="112"/>
      <c r="H56" s="112"/>
      <c r="I56" s="630" t="s">
        <v>325</v>
      </c>
      <c r="J56" s="630"/>
      <c r="K56" s="630"/>
    </row>
    <row r="57" spans="7:11" ht="15.75">
      <c r="G57" s="15"/>
      <c r="I57" s="264"/>
      <c r="J57" s="264"/>
      <c r="K57" s="265"/>
    </row>
    <row r="58" spans="2:11" ht="13.5" customHeight="1">
      <c r="B58" s="104"/>
      <c r="C58" s="20"/>
      <c r="G58" s="15"/>
      <c r="I58" s="522" t="s">
        <v>507</v>
      </c>
      <c r="J58" s="266"/>
      <c r="K58" s="267"/>
    </row>
    <row r="59" spans="2:11" ht="4.5" customHeight="1" hidden="1">
      <c r="B59" s="16"/>
      <c r="C59" s="16"/>
      <c r="G59" s="221"/>
      <c r="I59" s="266"/>
      <c r="J59" s="266"/>
      <c r="K59" s="267" t="s">
        <v>23</v>
      </c>
    </row>
    <row r="60" spans="2:14" s="87" customFormat="1" ht="15.75">
      <c r="B60" s="87" t="s">
        <v>312</v>
      </c>
      <c r="D60" s="4"/>
      <c r="E60" s="8"/>
      <c r="F60" s="8"/>
      <c r="G60" s="8"/>
      <c r="H60" s="8"/>
      <c r="I60" s="348" t="s">
        <v>420</v>
      </c>
      <c r="J60" s="345"/>
      <c r="K60" s="345"/>
      <c r="N60" s="88"/>
    </row>
    <row r="61" spans="2:11" s="87" customFormat="1" ht="15.75">
      <c r="B61" s="291" t="s">
        <v>506</v>
      </c>
      <c r="E61" s="7"/>
      <c r="F61" s="7"/>
      <c r="G61" s="7"/>
      <c r="H61" s="7"/>
      <c r="I61" s="345" t="s">
        <v>321</v>
      </c>
      <c r="J61" s="345"/>
      <c r="K61" s="345"/>
    </row>
    <row r="62" spans="5:11" s="87" customFormat="1" ht="15.75">
      <c r="E62" s="2"/>
      <c r="F62" s="2"/>
      <c r="G62" s="2"/>
      <c r="H62" s="2"/>
      <c r="I62" s="345" t="s">
        <v>387</v>
      </c>
      <c r="J62" s="345"/>
      <c r="K62" s="345">
        <v>178</v>
      </c>
    </row>
    <row r="63" spans="5:11" s="87" customFormat="1" ht="15.75">
      <c r="E63" s="2"/>
      <c r="F63" s="2"/>
      <c r="G63" s="2"/>
      <c r="H63" s="2"/>
      <c r="I63" s="595" t="s">
        <v>422</v>
      </c>
      <c r="J63" s="595"/>
      <c r="K63" s="595"/>
    </row>
    <row r="64" spans="5:11" s="87" customFormat="1" ht="15.75">
      <c r="E64" s="2"/>
      <c r="F64" s="2"/>
      <c r="G64" s="2"/>
      <c r="H64" s="2"/>
      <c r="I64" s="345"/>
      <c r="J64" s="345"/>
      <c r="K64" s="345"/>
    </row>
    <row r="65" spans="2:14" ht="15.75">
      <c r="B65" s="87"/>
      <c r="C65" s="87"/>
      <c r="D65" s="87"/>
      <c r="E65" s="7"/>
      <c r="F65" s="7"/>
      <c r="G65" s="7"/>
      <c r="H65" s="7"/>
      <c r="I65" s="7"/>
      <c r="J65" s="7"/>
      <c r="K65" s="7"/>
      <c r="N65" s="87"/>
    </row>
    <row r="66" spans="2:11" ht="15.75">
      <c r="B66" s="87"/>
      <c r="C66" s="87"/>
      <c r="D66" s="87"/>
      <c r="E66" s="7"/>
      <c r="F66" s="7"/>
      <c r="G66" s="7"/>
      <c r="H66" s="7"/>
      <c r="I66" s="7"/>
      <c r="J66" s="7">
        <f>J22-J41</f>
        <v>0</v>
      </c>
      <c r="K66" s="7"/>
    </row>
    <row r="67" spans="2:11" ht="15.75">
      <c r="B67" s="87"/>
      <c r="C67" s="87"/>
      <c r="D67" s="17"/>
      <c r="E67" s="7"/>
      <c r="F67" s="7"/>
      <c r="G67" s="7"/>
      <c r="H67" s="7"/>
      <c r="I67" s="7"/>
      <c r="J67" s="7"/>
      <c r="K67" s="7"/>
    </row>
    <row r="68" spans="2:11" ht="15.75">
      <c r="B68" s="87"/>
      <c r="C68" s="87"/>
      <c r="D68" s="87"/>
      <c r="E68" s="7"/>
      <c r="F68" s="7"/>
      <c r="G68" s="7"/>
      <c r="H68" s="7"/>
      <c r="I68" s="7"/>
      <c r="J68" s="7"/>
      <c r="K68" s="7"/>
    </row>
    <row r="69" spans="2:11" ht="15.75">
      <c r="B69" s="87"/>
      <c r="C69" s="87"/>
      <c r="D69" s="103"/>
      <c r="E69" s="7"/>
      <c r="F69" s="7"/>
      <c r="G69" s="7"/>
      <c r="H69" s="7"/>
      <c r="I69" s="7"/>
      <c r="J69" s="7"/>
      <c r="K69" s="7"/>
    </row>
    <row r="70" spans="2:11" ht="15.75">
      <c r="B70" s="87"/>
      <c r="C70" s="87"/>
      <c r="D70" s="87"/>
      <c r="E70" s="7"/>
      <c r="F70" s="7"/>
      <c r="G70" s="7"/>
      <c r="H70" s="7"/>
      <c r="I70" s="7"/>
      <c r="J70" s="7"/>
      <c r="K70" s="7"/>
    </row>
    <row r="71" spans="2:11" ht="15.75">
      <c r="B71" s="87"/>
      <c r="C71" s="87"/>
      <c r="D71" s="18"/>
      <c r="E71" s="7"/>
      <c r="F71" s="7"/>
      <c r="G71" s="7"/>
      <c r="H71" s="7"/>
      <c r="I71" s="7"/>
      <c r="J71" s="7"/>
      <c r="K71" s="7"/>
    </row>
    <row r="72" spans="2:11" ht="15.75">
      <c r="B72" s="87"/>
      <c r="C72" s="87"/>
      <c r="D72" s="87"/>
      <c r="E72" s="7"/>
      <c r="F72" s="7"/>
      <c r="G72" s="7"/>
      <c r="H72" s="7"/>
      <c r="I72" s="7"/>
      <c r="J72" s="7"/>
      <c r="K72" s="7"/>
    </row>
    <row r="73" spans="2:11" ht="15.75">
      <c r="B73" s="87"/>
      <c r="C73" s="87"/>
      <c r="D73" s="87"/>
      <c r="E73" s="7"/>
      <c r="F73" s="7"/>
      <c r="G73" s="7"/>
      <c r="H73" s="7"/>
      <c r="I73" s="7"/>
      <c r="J73" s="7"/>
      <c r="K73" s="7"/>
    </row>
    <row r="74" spans="2:11" ht="15.75">
      <c r="B74" s="87"/>
      <c r="C74" s="87"/>
      <c r="D74" s="87"/>
      <c r="E74" s="7"/>
      <c r="F74" s="7"/>
      <c r="G74" s="7"/>
      <c r="H74" s="7"/>
      <c r="I74" s="7"/>
      <c r="J74" s="7"/>
      <c r="K74" s="7"/>
    </row>
    <row r="75" spans="2:11" ht="15.75">
      <c r="B75" s="87"/>
      <c r="C75" s="87"/>
      <c r="D75" s="18"/>
      <c r="E75" s="7"/>
      <c r="F75" s="7"/>
      <c r="G75" s="7"/>
      <c r="H75" s="7"/>
      <c r="I75" s="7"/>
      <c r="J75" s="7"/>
      <c r="K75" s="7"/>
    </row>
    <row r="76" spans="2:11" ht="15.75">
      <c r="B76" s="87"/>
      <c r="C76" s="87"/>
      <c r="D76" s="87"/>
      <c r="E76" s="87"/>
      <c r="F76" s="87"/>
      <c r="G76" s="87"/>
      <c r="H76" s="87"/>
      <c r="I76" s="87"/>
      <c r="J76" s="87"/>
      <c r="K76" s="87"/>
    </row>
    <row r="77" spans="2:11" ht="15.75">
      <c r="B77" s="87"/>
      <c r="C77" s="87"/>
      <c r="D77" s="87"/>
      <c r="E77" s="87"/>
      <c r="F77" s="87"/>
      <c r="G77" s="87"/>
      <c r="H77" s="87"/>
      <c r="I77" s="87"/>
      <c r="J77" s="87"/>
      <c r="K77" s="87"/>
    </row>
    <row r="78" spans="2:11" ht="15.75">
      <c r="B78" s="87"/>
      <c r="C78" s="87"/>
      <c r="D78" s="87"/>
      <c r="E78" s="87"/>
      <c r="F78" s="87"/>
      <c r="G78" s="87"/>
      <c r="H78" s="87"/>
      <c r="I78" s="87"/>
      <c r="J78" s="87"/>
      <c r="K78" s="87"/>
    </row>
    <row r="79" spans="2:11" ht="15.75">
      <c r="B79" s="87"/>
      <c r="C79" s="87"/>
      <c r="D79" s="87"/>
      <c r="E79" s="87"/>
      <c r="F79" s="87"/>
      <c r="G79" s="87"/>
      <c r="H79" s="87"/>
      <c r="I79" s="87"/>
      <c r="J79" s="87"/>
      <c r="K79" s="87"/>
    </row>
    <row r="80" spans="2:11" ht="15.75">
      <c r="B80" s="87"/>
      <c r="C80" s="87"/>
      <c r="D80" s="87"/>
      <c r="E80" s="87"/>
      <c r="F80" s="87"/>
      <c r="G80" s="87"/>
      <c r="H80" s="87"/>
      <c r="I80" s="87"/>
      <c r="J80" s="87"/>
      <c r="K80" s="87"/>
    </row>
    <row r="81" spans="2:11" ht="15.75">
      <c r="B81" s="87"/>
      <c r="C81" s="87"/>
      <c r="D81" s="87"/>
      <c r="E81" s="87"/>
      <c r="F81" s="87"/>
      <c r="G81" s="87"/>
      <c r="H81" s="87"/>
      <c r="I81" s="87"/>
      <c r="J81" s="87"/>
      <c r="K81" s="87"/>
    </row>
    <row r="82" spans="2:11" ht="15.75">
      <c r="B82" s="87"/>
      <c r="C82" s="87"/>
      <c r="D82" s="87"/>
      <c r="E82" s="87"/>
      <c r="F82" s="87"/>
      <c r="G82" s="87"/>
      <c r="H82" s="87"/>
      <c r="I82" s="87"/>
      <c r="J82" s="87"/>
      <c r="K82" s="87"/>
    </row>
    <row r="83" spans="2:11" ht="15.75">
      <c r="B83" s="87"/>
      <c r="C83" s="87"/>
      <c r="D83" s="19"/>
      <c r="E83" s="19"/>
      <c r="F83" s="19"/>
      <c r="G83" s="19"/>
      <c r="H83" s="19"/>
      <c r="I83" s="19"/>
      <c r="J83" s="19"/>
      <c r="K83" s="19"/>
    </row>
    <row r="84" spans="2:11" ht="15.75">
      <c r="B84" s="87"/>
      <c r="C84" s="87"/>
      <c r="D84" s="19"/>
      <c r="E84" s="19"/>
      <c r="F84" s="19"/>
      <c r="G84" s="19"/>
      <c r="H84" s="19"/>
      <c r="I84" s="19"/>
      <c r="J84" s="19"/>
      <c r="K84" s="19"/>
    </row>
    <row r="85" spans="2:11" ht="15.75">
      <c r="B85" s="87"/>
      <c r="C85" s="87"/>
      <c r="D85" s="87"/>
      <c r="E85" s="87"/>
      <c r="F85" s="87"/>
      <c r="G85" s="87"/>
      <c r="H85" s="87"/>
      <c r="I85" s="87"/>
      <c r="J85" s="87"/>
      <c r="K85" s="87"/>
    </row>
    <row r="86" spans="2:11" ht="15.75">
      <c r="B86" s="87"/>
      <c r="C86" s="87"/>
      <c r="D86" s="87"/>
      <c r="E86" s="87"/>
      <c r="F86" s="87"/>
      <c r="G86" s="87"/>
      <c r="H86" s="87"/>
      <c r="I86" s="87"/>
      <c r="J86" s="87"/>
      <c r="K86" s="87"/>
    </row>
    <row r="87" spans="2:11" ht="15.75">
      <c r="B87" s="87"/>
      <c r="C87" s="87"/>
      <c r="D87" s="87"/>
      <c r="E87" s="87"/>
      <c r="F87" s="87"/>
      <c r="G87" s="87"/>
      <c r="H87" s="87"/>
      <c r="I87" s="87"/>
      <c r="J87" s="87"/>
      <c r="K87" s="87"/>
    </row>
    <row r="88" spans="2:11" ht="15.75">
      <c r="B88" s="87"/>
      <c r="C88" s="87"/>
      <c r="D88" s="87"/>
      <c r="E88" s="87"/>
      <c r="F88" s="87"/>
      <c r="G88" s="87"/>
      <c r="H88" s="87"/>
      <c r="I88" s="87"/>
      <c r="J88" s="87"/>
      <c r="K88" s="87"/>
    </row>
    <row r="89" spans="2:11" ht="15.75">
      <c r="B89" s="87"/>
      <c r="C89" s="87"/>
      <c r="D89" s="87"/>
      <c r="E89" s="87"/>
      <c r="F89" s="87"/>
      <c r="G89" s="87"/>
      <c r="H89" s="87"/>
      <c r="I89" s="87"/>
      <c r="J89" s="87"/>
      <c r="K89" s="87"/>
    </row>
    <row r="90" spans="2:11" ht="15.75">
      <c r="B90" s="87"/>
      <c r="C90" s="87"/>
      <c r="D90" s="87"/>
      <c r="E90" s="87"/>
      <c r="F90" s="87"/>
      <c r="G90" s="87"/>
      <c r="H90" s="87"/>
      <c r="I90" s="87"/>
      <c r="J90" s="87"/>
      <c r="K90" s="87"/>
    </row>
    <row r="91" spans="2:11" ht="15.75">
      <c r="B91" s="87"/>
      <c r="C91" s="87"/>
      <c r="D91" s="87"/>
      <c r="E91" s="87"/>
      <c r="F91" s="87"/>
      <c r="G91" s="87"/>
      <c r="H91" s="87"/>
      <c r="I91" s="87"/>
      <c r="J91" s="87"/>
      <c r="K91" s="87"/>
    </row>
    <row r="92" spans="2:11" ht="15.75">
      <c r="B92" s="87"/>
      <c r="C92" s="87"/>
      <c r="D92" s="87"/>
      <c r="E92" s="87"/>
      <c r="F92" s="87"/>
      <c r="G92" s="87"/>
      <c r="H92" s="87"/>
      <c r="I92" s="87"/>
      <c r="J92" s="87"/>
      <c r="K92" s="87"/>
    </row>
    <row r="93" spans="2:11" ht="15.75">
      <c r="B93" s="87"/>
      <c r="C93" s="87"/>
      <c r="D93" s="87"/>
      <c r="E93" s="87"/>
      <c r="F93" s="87"/>
      <c r="G93" s="87"/>
      <c r="H93" s="87"/>
      <c r="I93" s="87"/>
      <c r="J93" s="87"/>
      <c r="K93" s="87"/>
    </row>
    <row r="94" spans="2:11" ht="15.75">
      <c r="B94" s="87"/>
      <c r="C94" s="87"/>
      <c r="D94" s="87"/>
      <c r="E94" s="87"/>
      <c r="F94" s="87"/>
      <c r="G94" s="87"/>
      <c r="H94" s="87"/>
      <c r="I94" s="87"/>
      <c r="J94" s="87"/>
      <c r="K94" s="87"/>
    </row>
    <row r="95" spans="2:11" ht="15.75">
      <c r="B95" s="87"/>
      <c r="C95" s="87"/>
      <c r="D95" s="87"/>
      <c r="E95" s="87"/>
      <c r="F95" s="87"/>
      <c r="G95" s="87"/>
      <c r="H95" s="87"/>
      <c r="I95" s="87"/>
      <c r="J95" s="87"/>
      <c r="K95" s="87"/>
    </row>
    <row r="96" spans="2:11" ht="15.75">
      <c r="B96" s="87"/>
      <c r="C96" s="87"/>
      <c r="D96" s="87"/>
      <c r="E96" s="87"/>
      <c r="F96" s="87"/>
      <c r="G96" s="87"/>
      <c r="H96" s="87"/>
      <c r="I96" s="87"/>
      <c r="J96" s="87"/>
      <c r="K96" s="87"/>
    </row>
    <row r="97" spans="2:11" ht="15.75">
      <c r="B97" s="87"/>
      <c r="C97" s="87"/>
      <c r="D97" s="87"/>
      <c r="E97" s="87"/>
      <c r="F97" s="87"/>
      <c r="G97" s="87"/>
      <c r="H97" s="87"/>
      <c r="I97" s="87"/>
      <c r="J97" s="87"/>
      <c r="K97" s="87"/>
    </row>
    <row r="98" spans="2:11" ht="15.75">
      <c r="B98" s="87"/>
      <c r="C98" s="87"/>
      <c r="D98" s="87"/>
      <c r="E98" s="87"/>
      <c r="F98" s="87"/>
      <c r="G98" s="87"/>
      <c r="H98" s="87"/>
      <c r="I98" s="87"/>
      <c r="J98" s="87"/>
      <c r="K98" s="87"/>
    </row>
    <row r="99" spans="2:11" ht="15.75">
      <c r="B99" s="87"/>
      <c r="C99" s="87"/>
      <c r="D99" s="87"/>
      <c r="E99" s="87"/>
      <c r="F99" s="87"/>
      <c r="G99" s="87"/>
      <c r="H99" s="87"/>
      <c r="I99" s="87"/>
      <c r="J99" s="87"/>
      <c r="K99" s="87"/>
    </row>
    <row r="100" spans="2:11" ht="15.75">
      <c r="B100" s="87"/>
      <c r="C100" s="87"/>
      <c r="D100" s="87"/>
      <c r="E100" s="87"/>
      <c r="F100" s="87"/>
      <c r="G100" s="87"/>
      <c r="H100" s="87"/>
      <c r="I100" s="87"/>
      <c r="J100" s="87"/>
      <c r="K100" s="87"/>
    </row>
    <row r="101" spans="2:11" ht="15.75">
      <c r="B101" s="87"/>
      <c r="C101" s="87"/>
      <c r="D101" s="87"/>
      <c r="E101" s="87"/>
      <c r="F101" s="87"/>
      <c r="G101" s="87"/>
      <c r="H101" s="87"/>
      <c r="I101" s="87"/>
      <c r="J101" s="87"/>
      <c r="K101" s="87"/>
    </row>
    <row r="102" spans="2:11" ht="15.75">
      <c r="B102" s="87"/>
      <c r="C102" s="87"/>
      <c r="D102" s="87"/>
      <c r="E102" s="87"/>
      <c r="F102" s="87"/>
      <c r="G102" s="87"/>
      <c r="H102" s="87"/>
      <c r="I102" s="87"/>
      <c r="J102" s="87"/>
      <c r="K102" s="87"/>
    </row>
    <row r="103" spans="2:11" ht="15.75">
      <c r="B103" s="87"/>
      <c r="C103" s="87"/>
      <c r="D103" s="87"/>
      <c r="E103" s="87"/>
      <c r="F103" s="87"/>
      <c r="G103" s="87"/>
      <c r="H103" s="87"/>
      <c r="I103" s="87"/>
      <c r="J103" s="87"/>
      <c r="K103" s="87"/>
    </row>
    <row r="104" spans="2:11" ht="15.75">
      <c r="B104" s="87"/>
      <c r="C104" s="87"/>
      <c r="D104" s="87"/>
      <c r="E104" s="87"/>
      <c r="F104" s="87"/>
      <c r="G104" s="87"/>
      <c r="H104" s="87"/>
      <c r="I104" s="87"/>
      <c r="J104" s="87"/>
      <c r="K104" s="87"/>
    </row>
    <row r="105" spans="2:11" ht="15.75">
      <c r="B105" s="87"/>
      <c r="C105" s="87"/>
      <c r="D105" s="87"/>
      <c r="E105" s="87"/>
      <c r="F105" s="87"/>
      <c r="G105" s="87"/>
      <c r="H105" s="87"/>
      <c r="I105" s="87"/>
      <c r="J105" s="87"/>
      <c r="K105" s="87"/>
    </row>
    <row r="106" spans="2:11" ht="15.75">
      <c r="B106" s="87"/>
      <c r="C106" s="87"/>
      <c r="D106" s="87"/>
      <c r="E106" s="87"/>
      <c r="F106" s="87"/>
      <c r="G106" s="87"/>
      <c r="H106" s="87"/>
      <c r="I106" s="87"/>
      <c r="J106" s="87"/>
      <c r="K106" s="87"/>
    </row>
    <row r="107" spans="2:11" ht="15.75">
      <c r="B107" s="87"/>
      <c r="C107" s="87"/>
      <c r="D107" s="87"/>
      <c r="E107" s="87"/>
      <c r="F107" s="87"/>
      <c r="G107" s="87"/>
      <c r="H107" s="87"/>
      <c r="I107" s="87"/>
      <c r="J107" s="87"/>
      <c r="K107" s="87"/>
    </row>
    <row r="108" spans="2:11" ht="15.75">
      <c r="B108" s="87"/>
      <c r="C108" s="87"/>
      <c r="D108" s="87"/>
      <c r="E108" s="87"/>
      <c r="F108" s="87"/>
      <c r="G108" s="87"/>
      <c r="H108" s="87"/>
      <c r="I108" s="87"/>
      <c r="J108" s="87"/>
      <c r="K108" s="87"/>
    </row>
    <row r="109" spans="2:11" ht="15.75">
      <c r="B109" s="87"/>
      <c r="C109" s="87"/>
      <c r="D109" s="87"/>
      <c r="E109" s="87"/>
      <c r="F109" s="87"/>
      <c r="G109" s="87"/>
      <c r="H109" s="87"/>
      <c r="I109" s="87"/>
      <c r="J109" s="87"/>
      <c r="K109" s="87"/>
    </row>
    <row r="110" spans="2:11" ht="15.75">
      <c r="B110" s="87"/>
      <c r="C110" s="87"/>
      <c r="D110" s="87"/>
      <c r="E110" s="87"/>
      <c r="F110" s="87"/>
      <c r="G110" s="87"/>
      <c r="H110" s="87"/>
      <c r="I110" s="87"/>
      <c r="J110" s="87"/>
      <c r="K110" s="87"/>
    </row>
    <row r="111" spans="2:11" ht="15.75">
      <c r="B111" s="87"/>
      <c r="C111" s="87"/>
      <c r="D111" s="87"/>
      <c r="E111" s="87"/>
      <c r="F111" s="87"/>
      <c r="G111" s="87"/>
      <c r="H111" s="87"/>
      <c r="I111" s="87"/>
      <c r="J111" s="87"/>
      <c r="K111" s="87"/>
    </row>
    <row r="112" spans="2:11" ht="15.75">
      <c r="B112" s="87"/>
      <c r="C112" s="87"/>
      <c r="D112" s="87"/>
      <c r="E112" s="87"/>
      <c r="F112" s="87"/>
      <c r="G112" s="87"/>
      <c r="H112" s="87"/>
      <c r="I112" s="87"/>
      <c r="J112" s="87"/>
      <c r="K112" s="87"/>
    </row>
    <row r="113" spans="2:11" ht="15.75">
      <c r="B113" s="87"/>
      <c r="C113" s="87"/>
      <c r="D113" s="87"/>
      <c r="E113" s="87"/>
      <c r="F113" s="87"/>
      <c r="G113" s="87"/>
      <c r="H113" s="87"/>
      <c r="I113" s="87"/>
      <c r="J113" s="87"/>
      <c r="K113" s="87"/>
    </row>
    <row r="114" spans="2:11" ht="15.75">
      <c r="B114" s="87"/>
      <c r="C114" s="87"/>
      <c r="D114" s="87"/>
      <c r="E114" s="87"/>
      <c r="F114" s="87"/>
      <c r="G114" s="87"/>
      <c r="H114" s="87"/>
      <c r="I114" s="87"/>
      <c r="J114" s="87"/>
      <c r="K114" s="87"/>
    </row>
    <row r="115" spans="2:11" ht="15.75">
      <c r="B115" s="87"/>
      <c r="C115" s="87"/>
      <c r="D115" s="87"/>
      <c r="E115" s="87"/>
      <c r="F115" s="87"/>
      <c r="G115" s="87"/>
      <c r="H115" s="87"/>
      <c r="I115" s="87"/>
      <c r="J115" s="87"/>
      <c r="K115" s="87"/>
    </row>
    <row r="116" spans="2:11" ht="15.75">
      <c r="B116" s="87"/>
      <c r="C116" s="87"/>
      <c r="D116" s="87"/>
      <c r="E116" s="87"/>
      <c r="F116" s="87"/>
      <c r="G116" s="87"/>
      <c r="H116" s="87"/>
      <c r="I116" s="87"/>
      <c r="J116" s="87"/>
      <c r="K116" s="87"/>
    </row>
    <row r="117" spans="2:11" ht="15.75">
      <c r="B117" s="87"/>
      <c r="C117" s="87"/>
      <c r="D117" s="87"/>
      <c r="E117" s="87"/>
      <c r="F117" s="87"/>
      <c r="G117" s="87"/>
      <c r="H117" s="87"/>
      <c r="I117" s="87"/>
      <c r="J117" s="87"/>
      <c r="K117" s="87"/>
    </row>
    <row r="118" spans="2:11" ht="15.75">
      <c r="B118" s="87"/>
      <c r="C118" s="87"/>
      <c r="D118" s="87"/>
      <c r="E118" s="87"/>
      <c r="F118" s="87"/>
      <c r="G118" s="87"/>
      <c r="H118" s="87"/>
      <c r="I118" s="87"/>
      <c r="J118" s="87"/>
      <c r="K118" s="87"/>
    </row>
    <row r="119" spans="2:11" ht="15.75">
      <c r="B119" s="87"/>
      <c r="C119" s="87"/>
      <c r="D119" s="87"/>
      <c r="E119" s="87"/>
      <c r="F119" s="87"/>
      <c r="G119" s="87"/>
      <c r="H119" s="87"/>
      <c r="I119" s="87"/>
      <c r="J119" s="87"/>
      <c r="K119" s="87"/>
    </row>
    <row r="120" spans="2:11" ht="15.75">
      <c r="B120" s="87"/>
      <c r="C120" s="87"/>
      <c r="D120" s="87"/>
      <c r="E120" s="87"/>
      <c r="F120" s="87"/>
      <c r="G120" s="87"/>
      <c r="H120" s="87"/>
      <c r="I120" s="87"/>
      <c r="J120" s="87"/>
      <c r="K120" s="87"/>
    </row>
    <row r="121" spans="2:11" ht="15.75">
      <c r="B121" s="87"/>
      <c r="C121" s="87"/>
      <c r="D121" s="87"/>
      <c r="E121" s="87"/>
      <c r="F121" s="87"/>
      <c r="G121" s="87"/>
      <c r="H121" s="87"/>
      <c r="I121" s="87"/>
      <c r="J121" s="87"/>
      <c r="K121" s="87"/>
    </row>
    <row r="122" spans="2:11" ht="15.75">
      <c r="B122" s="87"/>
      <c r="C122" s="87"/>
      <c r="D122" s="87"/>
      <c r="E122" s="87"/>
      <c r="F122" s="87"/>
      <c r="G122" s="87"/>
      <c r="H122" s="87"/>
      <c r="I122" s="87"/>
      <c r="J122" s="87"/>
      <c r="K122" s="87"/>
    </row>
    <row r="123" spans="2:11" ht="15.75">
      <c r="B123" s="87"/>
      <c r="C123" s="87"/>
      <c r="D123" s="87"/>
      <c r="E123" s="87"/>
      <c r="F123" s="87"/>
      <c r="G123" s="87"/>
      <c r="H123" s="87"/>
      <c r="I123" s="87"/>
      <c r="J123" s="87"/>
      <c r="K123" s="87"/>
    </row>
    <row r="124" spans="2:11" ht="15.75">
      <c r="B124" s="87"/>
      <c r="C124" s="87"/>
      <c r="D124" s="87"/>
      <c r="E124" s="87"/>
      <c r="F124" s="87"/>
      <c r="G124" s="87"/>
      <c r="H124" s="87"/>
      <c r="I124" s="87"/>
      <c r="J124" s="87"/>
      <c r="K124" s="87"/>
    </row>
    <row r="125" spans="2:11" ht="15.75">
      <c r="B125" s="87"/>
      <c r="C125" s="87"/>
      <c r="D125" s="87"/>
      <c r="E125" s="87"/>
      <c r="F125" s="87"/>
      <c r="G125" s="87"/>
      <c r="H125" s="87"/>
      <c r="I125" s="87"/>
      <c r="J125" s="87"/>
      <c r="K125" s="87"/>
    </row>
    <row r="126" spans="2:11" ht="15.75">
      <c r="B126" s="87"/>
      <c r="C126" s="87"/>
      <c r="D126" s="87"/>
      <c r="E126" s="87"/>
      <c r="F126" s="87"/>
      <c r="G126" s="87"/>
      <c r="H126" s="87"/>
      <c r="I126" s="87"/>
      <c r="J126" s="87"/>
      <c r="K126" s="87"/>
    </row>
    <row r="127" spans="2:11" ht="15.75">
      <c r="B127" s="87"/>
      <c r="C127" s="87"/>
      <c r="D127" s="87"/>
      <c r="E127" s="87"/>
      <c r="F127" s="87"/>
      <c r="G127" s="87"/>
      <c r="H127" s="87"/>
      <c r="I127" s="87"/>
      <c r="J127" s="87"/>
      <c r="K127" s="87"/>
    </row>
    <row r="128" spans="2:11" ht="15.75">
      <c r="B128" s="87"/>
      <c r="C128" s="87"/>
      <c r="D128" s="87"/>
      <c r="E128" s="87"/>
      <c r="F128" s="87"/>
      <c r="G128" s="87"/>
      <c r="H128" s="87"/>
      <c r="I128" s="87"/>
      <c r="J128" s="87"/>
      <c r="K128" s="87"/>
    </row>
    <row r="129" spans="2:11" ht="15.75">
      <c r="B129" s="87"/>
      <c r="C129" s="87"/>
      <c r="D129" s="87"/>
      <c r="E129" s="87"/>
      <c r="F129" s="87"/>
      <c r="G129" s="87"/>
      <c r="H129" s="87"/>
      <c r="I129" s="87"/>
      <c r="J129" s="87"/>
      <c r="K129" s="87"/>
    </row>
    <row r="130" spans="2:11" ht="15.75">
      <c r="B130" s="87"/>
      <c r="C130" s="87"/>
      <c r="D130" s="87"/>
      <c r="E130" s="87"/>
      <c r="F130" s="87"/>
      <c r="G130" s="87"/>
      <c r="H130" s="87"/>
      <c r="I130" s="87"/>
      <c r="J130" s="87"/>
      <c r="K130" s="87"/>
    </row>
    <row r="131" spans="2:11" ht="15.75">
      <c r="B131" s="87"/>
      <c r="C131" s="87"/>
      <c r="D131" s="87"/>
      <c r="E131" s="87"/>
      <c r="F131" s="87"/>
      <c r="G131" s="87"/>
      <c r="H131" s="87"/>
      <c r="I131" s="87"/>
      <c r="J131" s="87"/>
      <c r="K131" s="87"/>
    </row>
    <row r="132" spans="2:11" ht="15.75">
      <c r="B132" s="87"/>
      <c r="C132" s="87"/>
      <c r="D132" s="87"/>
      <c r="E132" s="87"/>
      <c r="F132" s="87"/>
      <c r="G132" s="87"/>
      <c r="H132" s="87"/>
      <c r="I132" s="87"/>
      <c r="J132" s="87"/>
      <c r="K132" s="87"/>
    </row>
    <row r="133" spans="2:11" ht="15.75">
      <c r="B133" s="87"/>
      <c r="C133" s="87"/>
      <c r="D133" s="87"/>
      <c r="E133" s="87"/>
      <c r="F133" s="87"/>
      <c r="G133" s="87"/>
      <c r="H133" s="87"/>
      <c r="I133" s="87"/>
      <c r="J133" s="87"/>
      <c r="K133" s="87"/>
    </row>
    <row r="134" spans="2:11" ht="15.75">
      <c r="B134" s="87"/>
      <c r="C134" s="87"/>
      <c r="D134" s="87"/>
      <c r="E134" s="87"/>
      <c r="F134" s="87"/>
      <c r="G134" s="87"/>
      <c r="H134" s="87"/>
      <c r="I134" s="87"/>
      <c r="J134" s="87"/>
      <c r="K134" s="87"/>
    </row>
    <row r="135" spans="2:11" ht="15.75">
      <c r="B135" s="87"/>
      <c r="C135" s="87"/>
      <c r="D135" s="87"/>
      <c r="E135" s="87"/>
      <c r="F135" s="87"/>
      <c r="G135" s="87"/>
      <c r="H135" s="87"/>
      <c r="I135" s="87"/>
      <c r="J135" s="87"/>
      <c r="K135" s="87"/>
    </row>
    <row r="136" spans="2:11" ht="15.75">
      <c r="B136" s="87"/>
      <c r="C136" s="87"/>
      <c r="D136" s="87"/>
      <c r="E136" s="87"/>
      <c r="F136" s="87"/>
      <c r="G136" s="87"/>
      <c r="H136" s="87"/>
      <c r="I136" s="87"/>
      <c r="J136" s="87"/>
      <c r="K136" s="87"/>
    </row>
    <row r="137" spans="2:11" ht="15.75">
      <c r="B137" s="87"/>
      <c r="C137" s="87"/>
      <c r="D137" s="87"/>
      <c r="E137" s="87"/>
      <c r="F137" s="87"/>
      <c r="G137" s="87"/>
      <c r="H137" s="87"/>
      <c r="I137" s="87"/>
      <c r="J137" s="87"/>
      <c r="K137" s="87"/>
    </row>
    <row r="138" spans="2:11" ht="15.75">
      <c r="B138" s="87"/>
      <c r="C138" s="87"/>
      <c r="D138" s="87"/>
      <c r="E138" s="87"/>
      <c r="F138" s="87"/>
      <c r="G138" s="87"/>
      <c r="H138" s="87"/>
      <c r="I138" s="87"/>
      <c r="J138" s="87"/>
      <c r="K138" s="87"/>
    </row>
    <row r="139" spans="2:11" ht="15.75">
      <c r="B139" s="87"/>
      <c r="C139" s="87"/>
      <c r="D139" s="87"/>
      <c r="E139" s="87"/>
      <c r="F139" s="87"/>
      <c r="G139" s="87"/>
      <c r="H139" s="87"/>
      <c r="I139" s="87"/>
      <c r="J139" s="87"/>
      <c r="K139" s="87"/>
    </row>
    <row r="140" spans="2:11" ht="15.75">
      <c r="B140" s="87"/>
      <c r="C140" s="87"/>
      <c r="D140" s="87"/>
      <c r="E140" s="87"/>
      <c r="F140" s="87"/>
      <c r="G140" s="87"/>
      <c r="H140" s="87"/>
      <c r="I140" s="87"/>
      <c r="J140" s="87"/>
      <c r="K140" s="87"/>
    </row>
    <row r="141" spans="2:11" ht="15.75">
      <c r="B141" s="87"/>
      <c r="C141" s="87"/>
      <c r="D141" s="87"/>
      <c r="E141" s="87"/>
      <c r="F141" s="87"/>
      <c r="G141" s="87"/>
      <c r="H141" s="87"/>
      <c r="I141" s="87"/>
      <c r="J141" s="87"/>
      <c r="K141" s="87"/>
    </row>
  </sheetData>
  <sheetProtection/>
  <mergeCells count="10">
    <mergeCell ref="I56:K56"/>
    <mergeCell ref="B48:K48"/>
    <mergeCell ref="I55:K55"/>
    <mergeCell ref="B2:K2"/>
    <mergeCell ref="B3:K3"/>
    <mergeCell ref="B4:K4"/>
    <mergeCell ref="G6:G7"/>
    <mergeCell ref="I6:K6"/>
    <mergeCell ref="I53:K53"/>
    <mergeCell ref="B6:C7"/>
  </mergeCells>
  <printOptions horizontalCentered="1"/>
  <pageMargins left="0.5" right="0.3" top="0.7" bottom="0.5" header="0.1" footer="0.1"/>
  <pageSetup firstPageNumber="6" useFirstPageNumber="1" horizontalDpi="600" verticalDpi="600" orientation="portrait" paperSize="9" scale="89" r:id="rId2"/>
  <headerFooter>
    <oddFooter>&amp;C7</oddFooter>
  </headerFooter>
  <drawing r:id="rId1"/>
</worksheet>
</file>

<file path=xl/worksheets/sheet3.xml><?xml version="1.0" encoding="utf-8"?>
<worksheet xmlns="http://schemas.openxmlformats.org/spreadsheetml/2006/main" xmlns:r="http://schemas.openxmlformats.org/officeDocument/2006/relationships">
  <dimension ref="B1:O61"/>
  <sheetViews>
    <sheetView view="pageBreakPreview" zoomScaleSheetLayoutView="100" zoomScalePageLayoutView="0" workbookViewId="0" topLeftCell="A19">
      <selection activeCell="B54" sqref="B54"/>
    </sheetView>
  </sheetViews>
  <sheetFormatPr defaultColWidth="9.00390625" defaultRowHeight="15.75"/>
  <cols>
    <col min="1" max="1" width="1.12109375" style="88" customWidth="1"/>
    <col min="2" max="2" width="36.375" style="3" customWidth="1"/>
    <col min="3" max="3" width="11.50390625" style="3" customWidth="1"/>
    <col min="4" max="4" width="0.37109375" style="3" customWidth="1"/>
    <col min="5" max="5" width="0.12890625" style="3" customWidth="1"/>
    <col min="6" max="6" width="0.6171875" style="3" hidden="1" customWidth="1"/>
    <col min="7" max="7" width="7.50390625" style="3" bestFit="1" customWidth="1"/>
    <col min="8" max="8" width="0.74609375" style="3" customWidth="1"/>
    <col min="9" max="9" width="14.75390625" style="88" customWidth="1"/>
    <col min="10" max="10" width="0.74609375" style="88" customWidth="1"/>
    <col min="11" max="11" width="16.375" style="3" customWidth="1"/>
    <col min="12" max="12" width="0.5" style="3" customWidth="1"/>
    <col min="13" max="13" width="17.125" style="3" customWidth="1"/>
    <col min="14" max="14" width="14.00390625" style="3" bestFit="1" customWidth="1"/>
    <col min="15" max="15" width="10.50390625" style="3" customWidth="1"/>
    <col min="16" max="16384" width="9.00390625" style="3" customWidth="1"/>
  </cols>
  <sheetData>
    <row r="1" spans="2:13" ht="22.5" customHeight="1">
      <c r="B1" s="633" t="s">
        <v>0</v>
      </c>
      <c r="C1" s="633"/>
      <c r="D1" s="633"/>
      <c r="E1" s="633"/>
      <c r="F1" s="633"/>
      <c r="G1" s="633"/>
      <c r="H1" s="633"/>
      <c r="I1" s="633"/>
      <c r="J1" s="633"/>
      <c r="K1" s="633"/>
      <c r="L1" s="21"/>
      <c r="M1" s="21"/>
    </row>
    <row r="2" spans="2:13" s="88" customFormat="1" ht="1.5" customHeight="1">
      <c r="B2" s="616"/>
      <c r="C2" s="616"/>
      <c r="D2" s="616"/>
      <c r="E2" s="616"/>
      <c r="F2" s="616"/>
      <c r="G2" s="616"/>
      <c r="H2" s="616"/>
      <c r="I2" s="616"/>
      <c r="J2" s="616"/>
      <c r="K2" s="616"/>
      <c r="L2" s="21"/>
      <c r="M2" s="21"/>
    </row>
    <row r="3" spans="2:13" ht="15.75">
      <c r="B3" s="650" t="s">
        <v>106</v>
      </c>
      <c r="C3" s="650"/>
      <c r="D3" s="650"/>
      <c r="E3" s="650"/>
      <c r="F3" s="650"/>
      <c r="G3" s="650"/>
      <c r="H3" s="650"/>
      <c r="I3" s="650"/>
      <c r="J3" s="650"/>
      <c r="K3" s="650"/>
      <c r="L3" s="21"/>
      <c r="M3" s="21"/>
    </row>
    <row r="4" spans="2:13" ht="16.5" customHeight="1">
      <c r="B4" s="650" t="s">
        <v>375</v>
      </c>
      <c r="C4" s="650"/>
      <c r="D4" s="650"/>
      <c r="E4" s="650"/>
      <c r="F4" s="650"/>
      <c r="G4" s="650"/>
      <c r="H4" s="650"/>
      <c r="I4" s="650"/>
      <c r="J4" s="650"/>
      <c r="K4" s="650"/>
      <c r="M4" s="1"/>
    </row>
    <row r="5" spans="2:13" s="88" customFormat="1" ht="7.5" customHeight="1">
      <c r="B5" s="108"/>
      <c r="C5" s="108"/>
      <c r="D5" s="108"/>
      <c r="E5" s="108"/>
      <c r="F5" s="108"/>
      <c r="G5" s="108"/>
      <c r="H5" s="108"/>
      <c r="I5" s="113"/>
      <c r="J5" s="113"/>
      <c r="K5" s="108"/>
      <c r="M5" s="87"/>
    </row>
    <row r="6" spans="2:13" ht="15.75">
      <c r="B6" s="645" t="s">
        <v>50</v>
      </c>
      <c r="C6" s="645"/>
      <c r="D6" s="139"/>
      <c r="E6" s="139"/>
      <c r="F6" s="22"/>
      <c r="G6" s="645" t="s">
        <v>82</v>
      </c>
      <c r="H6" s="23"/>
      <c r="I6" s="647" t="str">
        <f>'FS'!I6</f>
        <v>Amount in Taka</v>
      </c>
      <c r="J6" s="648"/>
      <c r="K6" s="649"/>
      <c r="M6" s="4"/>
    </row>
    <row r="7" spans="2:13" ht="15.75">
      <c r="B7" s="645"/>
      <c r="C7" s="645"/>
      <c r="D7" s="139"/>
      <c r="E7" s="139"/>
      <c r="F7" s="22"/>
      <c r="G7" s="645"/>
      <c r="H7" s="5"/>
      <c r="I7" s="255">
        <v>45107</v>
      </c>
      <c r="J7" s="2"/>
      <c r="K7" s="255">
        <v>44742</v>
      </c>
      <c r="M7" s="1"/>
    </row>
    <row r="8" spans="3:13" ht="7.5" customHeight="1">
      <c r="C8" s="24"/>
      <c r="D8" s="24"/>
      <c r="E8" s="24"/>
      <c r="F8" s="24"/>
      <c r="G8" s="87"/>
      <c r="H8" s="5"/>
      <c r="I8" s="270"/>
      <c r="J8" s="5"/>
      <c r="K8" s="5"/>
      <c r="M8" s="5"/>
    </row>
    <row r="9" spans="2:13" s="119" customFormat="1" ht="17.25" customHeight="1" hidden="1">
      <c r="B9" s="206"/>
      <c r="C9" s="120"/>
      <c r="D9" s="120"/>
      <c r="E9" s="120"/>
      <c r="F9" s="120"/>
      <c r="G9" s="181"/>
      <c r="H9" s="133"/>
      <c r="I9" s="201"/>
      <c r="J9" s="133"/>
      <c r="K9" s="201" t="e">
        <f>'Note 3-18'!#REF!</f>
        <v>#REF!</v>
      </c>
      <c r="M9" s="134"/>
    </row>
    <row r="10" spans="2:13" s="119" customFormat="1" ht="21.75" customHeight="1">
      <c r="B10" s="119" t="s">
        <v>479</v>
      </c>
      <c r="C10" s="120"/>
      <c r="D10" s="120"/>
      <c r="E10" s="120"/>
      <c r="F10" s="120"/>
      <c r="G10" s="163">
        <v>19</v>
      </c>
      <c r="H10" s="122"/>
      <c r="I10" s="122">
        <f>'Note 19-37'!G15</f>
        <v>219473469</v>
      </c>
      <c r="J10" s="122"/>
      <c r="K10" s="122">
        <f>'Note 19-37'!K15</f>
        <v>66567600</v>
      </c>
      <c r="L10" s="132"/>
      <c r="M10" s="135"/>
    </row>
    <row r="11" spans="3:13" s="119" customFormat="1" ht="23.25" customHeight="1" hidden="1">
      <c r="C11" s="120"/>
      <c r="D11" s="120"/>
      <c r="E11" s="120"/>
      <c r="F11" s="120"/>
      <c r="G11" s="163"/>
      <c r="H11" s="136"/>
      <c r="I11" s="122" t="e">
        <f>'Note 3-18'!#REF!</f>
        <v>#REF!</v>
      </c>
      <c r="J11" s="136"/>
      <c r="K11" s="122"/>
      <c r="L11" s="132"/>
      <c r="M11" s="136"/>
    </row>
    <row r="12" spans="3:13" s="119" customFormat="1" ht="3" customHeight="1" hidden="1">
      <c r="C12" s="120"/>
      <c r="D12" s="120"/>
      <c r="E12" s="120"/>
      <c r="F12" s="120"/>
      <c r="G12" s="163"/>
      <c r="H12" s="136"/>
      <c r="I12" s="122"/>
      <c r="J12" s="136"/>
      <c r="K12" s="136"/>
      <c r="L12" s="132"/>
      <c r="M12" s="136"/>
    </row>
    <row r="13" spans="2:13" s="119" customFormat="1" ht="24.75" customHeight="1">
      <c r="B13" s="119" t="s">
        <v>223</v>
      </c>
      <c r="C13" s="120"/>
      <c r="G13" s="163">
        <v>20</v>
      </c>
      <c r="H13" s="122"/>
      <c r="I13" s="271">
        <f>'Note 19-37'!G21</f>
        <v>183965884</v>
      </c>
      <c r="J13" s="122"/>
      <c r="K13" s="271">
        <f>'Note 19-37'!K21</f>
        <v>56790160</v>
      </c>
      <c r="L13" s="132"/>
      <c r="M13" s="122"/>
    </row>
    <row r="14" spans="7:13" s="119" customFormat="1" ht="16.5" customHeight="1" hidden="1">
      <c r="G14" s="163"/>
      <c r="H14" s="122"/>
      <c r="I14" s="136"/>
      <c r="J14" s="122"/>
      <c r="K14" s="136"/>
      <c r="L14" s="132"/>
      <c r="M14" s="122"/>
    </row>
    <row r="15" spans="2:13" s="119" customFormat="1" ht="18.75" customHeight="1">
      <c r="B15" s="232" t="s">
        <v>428</v>
      </c>
      <c r="C15" s="120"/>
      <c r="D15" s="120"/>
      <c r="E15" s="120"/>
      <c r="F15" s="120"/>
      <c r="G15" s="163"/>
      <c r="H15" s="136"/>
      <c r="I15" s="548">
        <f>I10-I13</f>
        <v>35507585</v>
      </c>
      <c r="J15" s="136"/>
      <c r="K15" s="548">
        <f>K10-K13</f>
        <v>9777440</v>
      </c>
      <c r="L15" s="132"/>
      <c r="M15" s="135"/>
    </row>
    <row r="16" spans="2:13" s="119" customFormat="1" ht="15" customHeight="1">
      <c r="B16" s="232" t="s">
        <v>480</v>
      </c>
      <c r="C16" s="120"/>
      <c r="D16" s="120"/>
      <c r="E16" s="120"/>
      <c r="F16" s="120"/>
      <c r="G16" s="163"/>
      <c r="H16" s="136"/>
      <c r="I16" s="136"/>
      <c r="J16" s="136"/>
      <c r="K16" s="136"/>
      <c r="L16" s="132"/>
      <c r="M16" s="135"/>
    </row>
    <row r="17" spans="2:13" s="119" customFormat="1" ht="21" customHeight="1">
      <c r="B17" s="231" t="s">
        <v>481</v>
      </c>
      <c r="C17" s="120"/>
      <c r="D17" s="120"/>
      <c r="E17" s="120"/>
      <c r="F17" s="120"/>
      <c r="G17" s="163">
        <v>21</v>
      </c>
      <c r="H17" s="136"/>
      <c r="I17" s="271">
        <f>'Note 19-37'!G125</f>
        <v>9372414</v>
      </c>
      <c r="J17" s="136"/>
      <c r="K17" s="271">
        <f>'Note 19-37'!K125</f>
        <v>7360079</v>
      </c>
      <c r="L17" s="132"/>
      <c r="M17" s="135"/>
    </row>
    <row r="18" spans="2:13" s="119" customFormat="1" ht="16.5" customHeight="1" hidden="1">
      <c r="B18" s="205"/>
      <c r="C18" s="120"/>
      <c r="D18" s="120"/>
      <c r="E18" s="120"/>
      <c r="F18" s="120"/>
      <c r="G18" s="163"/>
      <c r="H18" s="136"/>
      <c r="I18" s="136"/>
      <c r="J18" s="136"/>
      <c r="K18" s="122"/>
      <c r="L18" s="132"/>
      <c r="M18" s="135"/>
    </row>
    <row r="19" spans="2:13" s="119" customFormat="1" ht="15.75" customHeight="1">
      <c r="B19" s="120" t="s">
        <v>492</v>
      </c>
      <c r="C19" s="120"/>
      <c r="D19" s="120"/>
      <c r="E19" s="120"/>
      <c r="F19" s="120"/>
      <c r="G19" s="163"/>
      <c r="H19" s="136"/>
      <c r="I19" s="548">
        <f>I15-I17</f>
        <v>26135171</v>
      </c>
      <c r="J19" s="136"/>
      <c r="K19" s="548">
        <f>K15-K17</f>
        <v>2417361</v>
      </c>
      <c r="L19" s="132"/>
      <c r="M19" s="135"/>
    </row>
    <row r="20" spans="2:13" s="119" customFormat="1" ht="9.75" customHeight="1" hidden="1">
      <c r="B20" s="204"/>
      <c r="C20" s="120"/>
      <c r="D20" s="120"/>
      <c r="E20" s="120"/>
      <c r="F20" s="120"/>
      <c r="G20" s="163"/>
      <c r="H20" s="136"/>
      <c r="I20" s="122"/>
      <c r="J20" s="136"/>
      <c r="K20" s="122"/>
      <c r="L20" s="132"/>
      <c r="M20" s="135"/>
    </row>
    <row r="21" spans="8:13" s="119" customFormat="1" ht="3.75" customHeight="1">
      <c r="H21" s="136"/>
      <c r="I21" s="122"/>
      <c r="J21" s="136"/>
      <c r="K21" s="122"/>
      <c r="L21" s="132"/>
      <c r="M21" s="135"/>
    </row>
    <row r="22" spans="2:13" s="119" customFormat="1" ht="3" customHeight="1">
      <c r="B22" s="203"/>
      <c r="C22" s="120"/>
      <c r="D22" s="120"/>
      <c r="E22" s="120"/>
      <c r="F22" s="120"/>
      <c r="G22" s="163"/>
      <c r="H22" s="136"/>
      <c r="I22" s="122"/>
      <c r="J22" s="136"/>
      <c r="K22" s="122"/>
      <c r="L22" s="132"/>
      <c r="M22" s="132"/>
    </row>
    <row r="23" spans="2:13" s="119" customFormat="1" ht="16.5" customHeight="1">
      <c r="B23" s="241" t="s">
        <v>429</v>
      </c>
      <c r="C23" s="120"/>
      <c r="D23" s="120"/>
      <c r="E23" s="120"/>
      <c r="F23" s="120"/>
      <c r="G23" s="163">
        <v>22</v>
      </c>
      <c r="H23" s="136"/>
      <c r="I23" s="271">
        <f>'Note 19-37'!G128</f>
        <v>1844073</v>
      </c>
      <c r="J23" s="136"/>
      <c r="K23" s="271">
        <f>'Note 19-37'!K128</f>
        <v>6146395</v>
      </c>
      <c r="L23" s="132"/>
      <c r="M23" s="132"/>
    </row>
    <row r="24" spans="2:13" s="119" customFormat="1" ht="5.25" customHeight="1">
      <c r="B24" s="137"/>
      <c r="C24" s="120"/>
      <c r="D24" s="120"/>
      <c r="E24" s="120"/>
      <c r="F24" s="120"/>
      <c r="G24" s="163"/>
      <c r="H24" s="136"/>
      <c r="I24" s="136"/>
      <c r="J24" s="136"/>
      <c r="K24" s="122"/>
      <c r="L24" s="132"/>
      <c r="M24" s="132"/>
    </row>
    <row r="25" spans="2:13" s="119" customFormat="1" ht="30" customHeight="1">
      <c r="B25" s="634" t="s">
        <v>430</v>
      </c>
      <c r="C25" s="634"/>
      <c r="E25" s="138"/>
      <c r="G25" s="163"/>
      <c r="H25" s="122"/>
      <c r="I25" s="548">
        <f>I19+I23</f>
        <v>27979244</v>
      </c>
      <c r="J25" s="122"/>
      <c r="K25" s="548">
        <f>K19+K23</f>
        <v>8563756</v>
      </c>
      <c r="L25" s="132"/>
      <c r="M25" s="132"/>
    </row>
    <row r="26" spans="2:13" s="119" customFormat="1" ht="9.75" customHeight="1" hidden="1">
      <c r="B26" s="138"/>
      <c r="C26" s="138"/>
      <c r="D26" s="138"/>
      <c r="E26" s="138"/>
      <c r="G26" s="236"/>
      <c r="H26" s="122"/>
      <c r="I26" s="122"/>
      <c r="J26" s="122"/>
      <c r="K26" s="122"/>
      <c r="L26" s="132"/>
      <c r="M26" s="132"/>
    </row>
    <row r="27" spans="2:15" s="119" customFormat="1" ht="17.25" customHeight="1">
      <c r="B27" s="234" t="s">
        <v>431</v>
      </c>
      <c r="C27" s="87"/>
      <c r="D27" s="87"/>
      <c r="E27" s="87"/>
      <c r="F27" s="87"/>
      <c r="G27" s="262">
        <v>23</v>
      </c>
      <c r="H27" s="122"/>
      <c r="I27" s="271">
        <f>'Note 19-37'!G142</f>
        <v>1332344.9523809524</v>
      </c>
      <c r="J27" s="122"/>
      <c r="K27" s="271">
        <f>'Note 19-37'!K142</f>
        <v>406778.41000000003</v>
      </c>
      <c r="L27" s="132"/>
      <c r="M27" s="139"/>
      <c r="N27" s="125">
        <f>I25/21</f>
        <v>1332344.9523809524</v>
      </c>
      <c r="O27" s="125">
        <f>N27-I27</f>
        <v>0</v>
      </c>
    </row>
    <row r="28" spans="2:14" s="119" customFormat="1" ht="17.25" customHeight="1" hidden="1">
      <c r="B28" s="120"/>
      <c r="C28" s="120"/>
      <c r="G28" s="233"/>
      <c r="H28" s="136"/>
      <c r="I28" s="140"/>
      <c r="J28" s="136"/>
      <c r="K28" s="272"/>
      <c r="L28" s="132"/>
      <c r="M28" s="132"/>
      <c r="N28" s="141"/>
    </row>
    <row r="29" spans="2:14" s="119" customFormat="1" ht="6" customHeight="1">
      <c r="B29" s="120"/>
      <c r="C29" s="120"/>
      <c r="G29" s="233"/>
      <c r="H29" s="136"/>
      <c r="I29" s="140"/>
      <c r="J29" s="136"/>
      <c r="K29" s="272"/>
      <c r="L29" s="132"/>
      <c r="M29" s="132"/>
      <c r="N29" s="141"/>
    </row>
    <row r="30" spans="2:14" ht="17.25" customHeight="1">
      <c r="B30" s="24" t="s">
        <v>432</v>
      </c>
      <c r="G30" s="220"/>
      <c r="H30" s="7"/>
      <c r="I30" s="8">
        <f>I25-I27</f>
        <v>26646899.04761905</v>
      </c>
      <c r="J30" s="7"/>
      <c r="K30" s="8">
        <f>K25-K27</f>
        <v>8156977.59</v>
      </c>
      <c r="L30" s="1"/>
      <c r="M30" s="1"/>
      <c r="N30" s="92"/>
    </row>
    <row r="31" spans="7:14" s="88" customFormat="1" ht="15.75" hidden="1">
      <c r="G31" s="220"/>
      <c r="H31" s="7"/>
      <c r="I31" s="7"/>
      <c r="J31" s="7"/>
      <c r="K31" s="7"/>
      <c r="L31" s="87"/>
      <c r="M31" s="87"/>
      <c r="N31" s="92"/>
    </row>
    <row r="32" spans="7:14" s="88" customFormat="1" ht="6" customHeight="1">
      <c r="G32" s="220"/>
      <c r="H32" s="7"/>
      <c r="I32" s="7"/>
      <c r="J32" s="7"/>
      <c r="K32" s="7"/>
      <c r="L32" s="87"/>
      <c r="M32" s="87"/>
      <c r="N32" s="92"/>
    </row>
    <row r="33" spans="2:14" s="88" customFormat="1" ht="16.5" customHeight="1">
      <c r="B33" s="24" t="s">
        <v>433</v>
      </c>
      <c r="G33" s="220"/>
      <c r="H33" s="7"/>
      <c r="I33" s="7"/>
      <c r="J33" s="7"/>
      <c r="K33" s="7"/>
      <c r="L33" s="87"/>
      <c r="M33" s="87"/>
      <c r="N33" s="92"/>
    </row>
    <row r="34" spans="2:14" s="88" customFormat="1" ht="16.5" customHeight="1">
      <c r="B34" s="88" t="s">
        <v>502</v>
      </c>
      <c r="G34" s="262">
        <v>24</v>
      </c>
      <c r="H34" s="7"/>
      <c r="I34" s="7">
        <f>'Note 19-37'!G154</f>
        <v>3597268.96071429</v>
      </c>
      <c r="J34" s="7"/>
      <c r="K34" s="7">
        <f>'Note 19-37'!K154</f>
        <v>1631396</v>
      </c>
      <c r="L34" s="87"/>
      <c r="M34" s="87"/>
      <c r="N34" s="92">
        <f>I30</f>
        <v>26646899.04761905</v>
      </c>
    </row>
    <row r="35" spans="2:14" s="88" customFormat="1" ht="16.5" customHeight="1">
      <c r="B35" s="88" t="s">
        <v>503</v>
      </c>
      <c r="G35" s="262">
        <v>25</v>
      </c>
      <c r="H35" s="7"/>
      <c r="I35" s="238">
        <f>'Note 19-37'!G164</f>
        <v>2488832.25</v>
      </c>
      <c r="J35" s="7"/>
      <c r="K35" s="238">
        <f>'Note 19-37'!K164</f>
        <v>735811</v>
      </c>
      <c r="L35" s="87"/>
      <c r="M35" s="87" t="s">
        <v>407</v>
      </c>
      <c r="N35" s="92">
        <f>PPE!G21</f>
        <v>5714326</v>
      </c>
    </row>
    <row r="36" spans="7:14" s="88" customFormat="1" ht="18">
      <c r="G36" s="220"/>
      <c r="H36" s="7"/>
      <c r="I36" s="9">
        <f>SUM(I34:I35)</f>
        <v>6086101.21071429</v>
      </c>
      <c r="J36" s="7"/>
      <c r="K36" s="9">
        <f>SUM(K34:K35)</f>
        <v>2367207</v>
      </c>
      <c r="L36" s="87"/>
      <c r="M36" s="87" t="s">
        <v>408</v>
      </c>
      <c r="N36" s="92">
        <v>16373363</v>
      </c>
    </row>
    <row r="37" spans="7:14" s="88" customFormat="1" ht="15.75" hidden="1">
      <c r="G37" s="220"/>
      <c r="H37" s="7"/>
      <c r="I37" s="7"/>
      <c r="J37" s="7"/>
      <c r="K37" s="7"/>
      <c r="L37" s="87"/>
      <c r="M37" s="87"/>
      <c r="N37" s="92"/>
    </row>
    <row r="38" spans="2:14" s="88" customFormat="1" ht="18" customHeight="1">
      <c r="B38" s="24" t="s">
        <v>435</v>
      </c>
      <c r="G38" s="220"/>
      <c r="H38" s="7"/>
      <c r="I38" s="219">
        <f>I30-I36</f>
        <v>20560797.836904757</v>
      </c>
      <c r="J38" s="8"/>
      <c r="K38" s="219">
        <f>K30-K36</f>
        <v>5789770.59</v>
      </c>
      <c r="L38" s="87"/>
      <c r="M38" s="87" t="s">
        <v>409</v>
      </c>
      <c r="N38" s="92">
        <f>N34+N35-N36</f>
        <v>15987862.047619049</v>
      </c>
    </row>
    <row r="39" spans="7:14" s="88" customFormat="1" ht="9.75" customHeight="1">
      <c r="G39" s="220"/>
      <c r="H39" s="7"/>
      <c r="I39" s="7"/>
      <c r="J39" s="7"/>
      <c r="K39" s="7"/>
      <c r="L39" s="87"/>
      <c r="M39" s="87"/>
      <c r="N39" s="92"/>
    </row>
    <row r="40" spans="2:14" s="88" customFormat="1" ht="15" customHeight="1" thickBot="1">
      <c r="B40" s="24" t="s">
        <v>434</v>
      </c>
      <c r="G40" s="262">
        <v>26</v>
      </c>
      <c r="H40" s="7"/>
      <c r="I40" s="13">
        <f>'Note 19-37'!G169</f>
        <v>1.0280296115491223</v>
      </c>
      <c r="J40" s="7"/>
      <c r="K40" s="13">
        <f>'Note 19-37'!K169</f>
        <v>0.28948565514344854</v>
      </c>
      <c r="L40" s="87"/>
      <c r="M40" s="87"/>
      <c r="N40" s="589">
        <f>N38*22.5%</f>
        <v>3597268.960714286</v>
      </c>
    </row>
    <row r="41" spans="2:14" s="88" customFormat="1" ht="15.75" hidden="1">
      <c r="B41" s="24"/>
      <c r="G41" s="220"/>
      <c r="H41" s="7"/>
      <c r="I41" s="7"/>
      <c r="J41" s="7"/>
      <c r="K41" s="7"/>
      <c r="L41" s="87"/>
      <c r="M41" s="87"/>
      <c r="N41" s="92"/>
    </row>
    <row r="42" spans="2:14" s="88" customFormat="1" ht="18" hidden="1">
      <c r="B42" s="87"/>
      <c r="C42" s="87"/>
      <c r="D42" s="4"/>
      <c r="E42" s="11"/>
      <c r="F42" s="11"/>
      <c r="G42" s="6"/>
      <c r="H42" s="12"/>
      <c r="I42" s="13"/>
      <c r="J42" s="12"/>
      <c r="K42" s="13"/>
      <c r="L42" s="87"/>
      <c r="M42" s="87"/>
      <c r="N42" s="92"/>
    </row>
    <row r="43" spans="2:14" s="88" customFormat="1" ht="18" hidden="1">
      <c r="B43" s="235"/>
      <c r="C43" s="87"/>
      <c r="D43" s="4"/>
      <c r="E43" s="11"/>
      <c r="F43" s="11"/>
      <c r="G43" s="6"/>
      <c r="H43" s="12"/>
      <c r="I43" s="13"/>
      <c r="J43" s="12"/>
      <c r="K43" s="13"/>
      <c r="L43" s="87"/>
      <c r="M43" s="87"/>
      <c r="N43" s="92"/>
    </row>
    <row r="44" spans="7:14" s="88" customFormat="1" ht="16.5" thickTop="1">
      <c r="G44" s="207"/>
      <c r="H44" s="7"/>
      <c r="I44" s="7"/>
      <c r="J44" s="7"/>
      <c r="K44" s="7"/>
      <c r="L44" s="87"/>
      <c r="M44" s="87"/>
      <c r="N44" s="92">
        <f>I34-N40</f>
        <v>3.725290298461914E-09</v>
      </c>
    </row>
    <row r="45" spans="7:14" s="88" customFormat="1" ht="4.5" customHeight="1">
      <c r="G45" s="244"/>
      <c r="H45" s="7"/>
      <c r="I45" s="7"/>
      <c r="J45" s="7"/>
      <c r="K45" s="7"/>
      <c r="L45" s="87"/>
      <c r="M45" s="87"/>
      <c r="N45" s="92"/>
    </row>
    <row r="46" spans="2:14" s="88" customFormat="1" ht="19.5" customHeight="1">
      <c r="B46" s="88" t="s">
        <v>515</v>
      </c>
      <c r="C46" s="583"/>
      <c r="D46" s="160" t="s">
        <v>507</v>
      </c>
      <c r="G46" s="160"/>
      <c r="H46" s="7"/>
      <c r="I46" s="7"/>
      <c r="J46" s="7"/>
      <c r="K46" s="218" t="s">
        <v>507</v>
      </c>
      <c r="L46" s="87"/>
      <c r="M46" s="87"/>
      <c r="N46" s="92"/>
    </row>
    <row r="47" spans="2:14" s="88" customFormat="1" ht="15.75">
      <c r="B47" s="232" t="s">
        <v>496</v>
      </c>
      <c r="C47" s="120"/>
      <c r="D47" s="245"/>
      <c r="E47" s="120"/>
      <c r="F47" s="232"/>
      <c r="G47" s="120"/>
      <c r="H47" s="120"/>
      <c r="I47" s="120"/>
      <c r="J47" s="120"/>
      <c r="K47" s="120"/>
      <c r="L47" s="87"/>
      <c r="M47" s="87"/>
      <c r="N47" s="92"/>
    </row>
    <row r="48" spans="2:14" s="88" customFormat="1" ht="15.75">
      <c r="B48" s="24" t="s">
        <v>517</v>
      </c>
      <c r="G48" s="207"/>
      <c r="H48" s="7"/>
      <c r="I48" s="7"/>
      <c r="J48" s="7"/>
      <c r="K48" s="7"/>
      <c r="L48" s="87"/>
      <c r="M48" s="87"/>
      <c r="N48" s="92"/>
    </row>
    <row r="49" spans="2:14" s="88" customFormat="1" ht="14.25" customHeight="1">
      <c r="B49" s="24"/>
      <c r="G49" s="340"/>
      <c r="H49" s="7"/>
      <c r="I49" s="7"/>
      <c r="J49" s="7"/>
      <c r="K49" s="7"/>
      <c r="L49" s="87"/>
      <c r="M49" s="87"/>
      <c r="N49" s="92"/>
    </row>
    <row r="50" spans="2:14" s="88" customFormat="1" ht="32.25" customHeight="1">
      <c r="B50" s="646" t="str">
        <f>'FS'!B48</f>
        <v>The  annexed Notes (1- 39) form an integral part of these Financial Statements and approved by the  Board of Directors on 22.10.2023</v>
      </c>
      <c r="C50" s="646"/>
      <c r="D50" s="646"/>
      <c r="E50" s="646"/>
      <c r="F50" s="646"/>
      <c r="G50" s="646"/>
      <c r="H50" s="646"/>
      <c r="I50" s="646"/>
      <c r="J50" s="646"/>
      <c r="K50" s="646"/>
      <c r="L50" s="87"/>
      <c r="M50" s="87"/>
      <c r="N50" s="92"/>
    </row>
    <row r="51" spans="2:14" s="88" customFormat="1" ht="13.5" customHeight="1">
      <c r="B51" s="344"/>
      <c r="C51" s="344"/>
      <c r="D51" s="344"/>
      <c r="E51" s="344"/>
      <c r="F51" s="344"/>
      <c r="G51" s="344"/>
      <c r="H51" s="344"/>
      <c r="I51" s="344"/>
      <c r="J51" s="344"/>
      <c r="K51" s="344"/>
      <c r="L51" s="87"/>
      <c r="M51" s="87"/>
      <c r="N51" s="92"/>
    </row>
    <row r="52" spans="2:14" s="88" customFormat="1" ht="15.75">
      <c r="B52" s="343"/>
      <c r="C52" s="343"/>
      <c r="D52" s="343"/>
      <c r="E52" s="237"/>
      <c r="F52" s="237"/>
      <c r="G52" s="237"/>
      <c r="H52" s="237"/>
      <c r="I52" s="339" t="s">
        <v>323</v>
      </c>
      <c r="J52" s="339"/>
      <c r="K52" s="339"/>
      <c r="L52" s="87"/>
      <c r="M52" s="87"/>
      <c r="N52" s="92"/>
    </row>
    <row r="53" spans="2:14" s="88" customFormat="1" ht="15.75">
      <c r="B53" s="112"/>
      <c r="C53" s="112"/>
      <c r="D53" s="112"/>
      <c r="E53" s="112"/>
      <c r="F53" s="112"/>
      <c r="G53" s="112"/>
      <c r="H53" s="112"/>
      <c r="I53" s="632" t="s">
        <v>324</v>
      </c>
      <c r="J53" s="632"/>
      <c r="K53" s="632"/>
      <c r="L53" s="87"/>
      <c r="M53" s="87"/>
      <c r="N53" s="92"/>
    </row>
    <row r="54" spans="2:14" s="88" customFormat="1" ht="15.75">
      <c r="B54" s="112"/>
      <c r="C54" s="112"/>
      <c r="D54" s="112"/>
      <c r="E54" s="112"/>
      <c r="F54" s="112"/>
      <c r="G54" s="112"/>
      <c r="H54" s="112"/>
      <c r="I54" s="630" t="s">
        <v>325</v>
      </c>
      <c r="J54" s="630"/>
      <c r="K54" s="630"/>
      <c r="L54" s="87"/>
      <c r="M54" s="87"/>
      <c r="N54" s="92"/>
    </row>
    <row r="55" spans="7:11" s="88" customFormat="1" ht="15.75">
      <c r="G55" s="15"/>
      <c r="I55" s="264"/>
      <c r="J55" s="264"/>
      <c r="K55" s="265"/>
    </row>
    <row r="56" spans="2:11" ht="15.75" hidden="1">
      <c r="B56" s="104"/>
      <c r="C56" s="20"/>
      <c r="D56" s="88"/>
      <c r="E56" s="88"/>
      <c r="F56" s="88"/>
      <c r="G56" s="15"/>
      <c r="H56" s="88"/>
      <c r="I56" s="266"/>
      <c r="J56" s="266"/>
      <c r="K56" s="267"/>
    </row>
    <row r="57" spans="2:11" ht="17.25" customHeight="1">
      <c r="B57" s="16"/>
      <c r="C57" s="16"/>
      <c r="D57" s="88"/>
      <c r="E57" s="88"/>
      <c r="F57" s="88"/>
      <c r="G57" s="221"/>
      <c r="H57" s="88"/>
      <c r="I57" s="522" t="s">
        <v>507</v>
      </c>
      <c r="J57" s="266"/>
      <c r="K57" s="267" t="s">
        <v>23</v>
      </c>
    </row>
    <row r="58" spans="2:11" ht="15.75">
      <c r="B58" s="87" t="s">
        <v>312</v>
      </c>
      <c r="C58" s="87"/>
      <c r="D58" s="4"/>
      <c r="E58" s="8"/>
      <c r="F58" s="8"/>
      <c r="G58" s="8"/>
      <c r="H58" s="8"/>
      <c r="I58" s="348" t="s">
        <v>420</v>
      </c>
      <c r="J58" s="345"/>
      <c r="K58" s="345"/>
    </row>
    <row r="59" spans="2:11" ht="15.75">
      <c r="B59" s="291" t="s">
        <v>506</v>
      </c>
      <c r="C59" s="87"/>
      <c r="D59" s="87"/>
      <c r="E59" s="7"/>
      <c r="F59" s="7"/>
      <c r="G59" s="7"/>
      <c r="H59" s="7"/>
      <c r="I59" s="345" t="s">
        <v>321</v>
      </c>
      <c r="J59" s="345"/>
      <c r="K59" s="345"/>
    </row>
    <row r="60" spans="2:13" ht="15.75">
      <c r="B60" s="87"/>
      <c r="C60" s="87"/>
      <c r="D60" s="87"/>
      <c r="E60" s="2"/>
      <c r="F60" s="2"/>
      <c r="G60" s="2"/>
      <c r="H60" s="2"/>
      <c r="I60" s="345" t="s">
        <v>322</v>
      </c>
      <c r="J60" s="345"/>
      <c r="K60" s="345"/>
      <c r="L60" s="1"/>
      <c r="M60" s="1"/>
    </row>
    <row r="61" spans="2:13" ht="15.75">
      <c r="B61" s="87"/>
      <c r="C61" s="87"/>
      <c r="D61" s="87"/>
      <c r="E61" s="2"/>
      <c r="F61" s="2"/>
      <c r="G61" s="2"/>
      <c r="H61" s="2"/>
      <c r="I61" s="523" t="s">
        <v>422</v>
      </c>
      <c r="J61" s="345"/>
      <c r="K61" s="345"/>
      <c r="M61" s="1"/>
    </row>
  </sheetData>
  <sheetProtection/>
  <mergeCells count="10">
    <mergeCell ref="B6:C7"/>
    <mergeCell ref="B50:K50"/>
    <mergeCell ref="I53:K53"/>
    <mergeCell ref="I54:K54"/>
    <mergeCell ref="I6:K6"/>
    <mergeCell ref="B1:K1"/>
    <mergeCell ref="B3:K3"/>
    <mergeCell ref="G6:G7"/>
    <mergeCell ref="B4:K4"/>
    <mergeCell ref="B25:C25"/>
  </mergeCells>
  <printOptions horizontalCentered="1"/>
  <pageMargins left="0.7" right="0.3" top="1" bottom="0.5" header="0.1" footer="0.1"/>
  <pageSetup horizontalDpi="600" verticalDpi="600" orientation="portrait" paperSize="9" scale="88" r:id="rId2"/>
  <headerFooter>
    <oddFooter>&amp;C8</oddFooter>
  </headerFooter>
  <drawing r:id="rId1"/>
</worksheet>
</file>

<file path=xl/worksheets/sheet4.xml><?xml version="1.0" encoding="utf-8"?>
<worksheet xmlns="http://schemas.openxmlformats.org/spreadsheetml/2006/main" xmlns:r="http://schemas.openxmlformats.org/officeDocument/2006/relationships">
  <dimension ref="A1:H56"/>
  <sheetViews>
    <sheetView view="pageBreakPreview" zoomScaleSheetLayoutView="100" zoomScalePageLayoutView="0" workbookViewId="0" topLeftCell="A16">
      <selection activeCell="B33" sqref="B33"/>
    </sheetView>
  </sheetViews>
  <sheetFormatPr defaultColWidth="9.00390625" defaultRowHeight="15.75"/>
  <cols>
    <col min="1" max="1" width="50.375" style="88" customWidth="1"/>
    <col min="2" max="2" width="14.125" style="88" customWidth="1"/>
    <col min="3" max="3" width="13.875" style="88" customWidth="1"/>
    <col min="4" max="4" width="13.50390625" style="88" customWidth="1"/>
    <col min="5" max="5" width="14.50390625" style="88" customWidth="1"/>
    <col min="6" max="6" width="0.5" style="88" customWidth="1"/>
    <col min="7" max="7" width="11.25390625" style="88" bestFit="1" customWidth="1"/>
    <col min="8" max="8" width="12.375" style="88" bestFit="1" customWidth="1"/>
    <col min="9" max="16384" width="9.00390625" style="88" customWidth="1"/>
  </cols>
  <sheetData>
    <row r="1" spans="1:6" ht="32.25" customHeight="1">
      <c r="A1" s="654" t="s">
        <v>0</v>
      </c>
      <c r="B1" s="654"/>
      <c r="C1" s="654"/>
      <c r="D1" s="654"/>
      <c r="E1" s="87"/>
      <c r="F1" s="87"/>
    </row>
    <row r="2" spans="1:6" ht="15.75" customHeight="1" hidden="1">
      <c r="A2" s="166"/>
      <c r="B2" s="29"/>
      <c r="C2" s="7"/>
      <c r="D2" s="7"/>
      <c r="E2" s="164"/>
      <c r="F2" s="87"/>
    </row>
    <row r="3" spans="1:6" ht="3.75" customHeight="1">
      <c r="A3" s="166"/>
      <c r="B3" s="29"/>
      <c r="C3" s="7"/>
      <c r="D3" s="7"/>
      <c r="E3" s="164"/>
      <c r="F3" s="87"/>
    </row>
    <row r="4" spans="1:6" ht="15.75" customHeight="1">
      <c r="A4" s="653" t="s">
        <v>436</v>
      </c>
      <c r="B4" s="653"/>
      <c r="C4" s="653"/>
      <c r="D4" s="653"/>
      <c r="E4" s="164"/>
      <c r="F4" s="87"/>
    </row>
    <row r="5" spans="1:6" ht="4.5" customHeight="1">
      <c r="A5" s="613"/>
      <c r="B5" s="613"/>
      <c r="C5" s="613"/>
      <c r="D5" s="613"/>
      <c r="E5" s="164"/>
      <c r="F5" s="87"/>
    </row>
    <row r="6" spans="1:6" ht="16.5">
      <c r="A6" s="652" t="s">
        <v>328</v>
      </c>
      <c r="B6" s="652"/>
      <c r="C6" s="652"/>
      <c r="D6" s="652"/>
      <c r="E6" s="164"/>
      <c r="F6" s="87"/>
    </row>
    <row r="7" spans="1:6" ht="15.75">
      <c r="A7" s="29"/>
      <c r="B7" s="29"/>
      <c r="C7" s="7"/>
      <c r="D7" s="7"/>
      <c r="E7" s="131"/>
      <c r="F7" s="87"/>
    </row>
    <row r="8" spans="1:6" ht="28.5">
      <c r="A8" s="600" t="s">
        <v>148</v>
      </c>
      <c r="B8" s="621" t="s">
        <v>149</v>
      </c>
      <c r="C8" s="620" t="s">
        <v>47</v>
      </c>
      <c r="D8" s="614" t="s">
        <v>150</v>
      </c>
      <c r="E8" s="8"/>
      <c r="F8" s="10"/>
    </row>
    <row r="9" spans="1:6" ht="15.75">
      <c r="A9" s="602" t="s">
        <v>27</v>
      </c>
      <c r="B9" s="599">
        <v>200002000</v>
      </c>
      <c r="C9" s="172">
        <v>-9499999</v>
      </c>
      <c r="D9" s="622">
        <f aca="true" t="shared" si="0" ref="D9:D14">SUM(B9:C9)</f>
        <v>190502001</v>
      </c>
      <c r="E9" s="8"/>
      <c r="F9" s="10"/>
    </row>
    <row r="10" spans="1:6" ht="15.75">
      <c r="A10" s="602" t="s">
        <v>437</v>
      </c>
      <c r="B10" s="604">
        <v>0</v>
      </c>
      <c r="C10" s="172">
        <f>'IS'!I38</f>
        <v>20560797.836904757</v>
      </c>
      <c r="D10" s="124">
        <f t="shared" si="0"/>
        <v>20560797.836904757</v>
      </c>
      <c r="E10" s="8"/>
      <c r="F10" s="10"/>
    </row>
    <row r="11" spans="1:6" ht="15.75">
      <c r="A11" s="602" t="s">
        <v>438</v>
      </c>
      <c r="B11" s="604">
        <v>0</v>
      </c>
      <c r="C11" s="172">
        <f>'Note 3-18'!J170</f>
        <v>-5476950</v>
      </c>
      <c r="D11" s="124">
        <f t="shared" si="0"/>
        <v>-5476950</v>
      </c>
      <c r="E11" s="8"/>
      <c r="F11" s="10"/>
    </row>
    <row r="12" spans="1:7" ht="15.75">
      <c r="A12" s="602" t="s">
        <v>439</v>
      </c>
      <c r="B12" s="604">
        <v>0</v>
      </c>
      <c r="C12" s="172">
        <f>'Note 3-18'!J171</f>
        <v>-34500</v>
      </c>
      <c r="D12" s="124">
        <f t="shared" si="0"/>
        <v>-34500</v>
      </c>
      <c r="E12" s="8"/>
      <c r="F12" s="10"/>
      <c r="G12" s="91">
        <f>C9+C10+C11+C12+C13+C14</f>
        <v>6244103.836904757</v>
      </c>
    </row>
    <row r="13" spans="1:6" ht="15.75">
      <c r="A13" s="602" t="s">
        <v>442</v>
      </c>
      <c r="B13" s="604">
        <v>0</v>
      </c>
      <c r="C13" s="172">
        <v>658201</v>
      </c>
      <c r="D13" s="124">
        <f t="shared" si="0"/>
        <v>658201</v>
      </c>
      <c r="E13" s="8"/>
      <c r="F13" s="10"/>
    </row>
    <row r="14" spans="1:6" ht="15.75">
      <c r="A14" s="602" t="s">
        <v>441</v>
      </c>
      <c r="B14" s="604">
        <v>0</v>
      </c>
      <c r="C14" s="172">
        <v>36554</v>
      </c>
      <c r="D14" s="124">
        <f t="shared" si="0"/>
        <v>36554</v>
      </c>
      <c r="E14" s="8"/>
      <c r="F14" s="10"/>
    </row>
    <row r="15" spans="1:6" ht="9" customHeight="1">
      <c r="A15" s="603"/>
      <c r="B15" s="167"/>
      <c r="C15" s="90"/>
      <c r="D15" s="623"/>
      <c r="E15" s="8"/>
      <c r="F15" s="10"/>
    </row>
    <row r="16" spans="1:6" ht="15.75">
      <c r="A16" s="180" t="s">
        <v>374</v>
      </c>
      <c r="B16" s="174">
        <f>SUM(B9:B15)</f>
        <v>200002000</v>
      </c>
      <c r="C16" s="175">
        <f>SUM(C9:C15)</f>
        <v>6244103.836904757</v>
      </c>
      <c r="D16" s="624">
        <f>SUM(D9:D15)</f>
        <v>206246103.83690476</v>
      </c>
      <c r="E16" s="8"/>
      <c r="F16" s="10"/>
    </row>
    <row r="17" spans="1:6" ht="15.75">
      <c r="A17" s="87"/>
      <c r="B17" s="168"/>
      <c r="C17" s="7"/>
      <c r="D17" s="8"/>
      <c r="E17" s="8"/>
      <c r="F17" s="10"/>
    </row>
    <row r="18" spans="1:6" ht="19.5" customHeight="1">
      <c r="A18" s="653" t="s">
        <v>493</v>
      </c>
      <c r="B18" s="653"/>
      <c r="C18" s="653"/>
      <c r="D18" s="653"/>
      <c r="E18" s="8"/>
      <c r="F18" s="10"/>
    </row>
    <row r="19" spans="1:6" ht="1.5" customHeight="1">
      <c r="A19" s="613"/>
      <c r="B19" s="613"/>
      <c r="C19" s="613"/>
      <c r="D19" s="613"/>
      <c r="E19" s="8"/>
      <c r="F19" s="10"/>
    </row>
    <row r="20" spans="1:6" ht="16.5">
      <c r="A20" s="652" t="s">
        <v>494</v>
      </c>
      <c r="B20" s="652"/>
      <c r="C20" s="652"/>
      <c r="D20" s="652"/>
      <c r="E20" s="8"/>
      <c r="F20" s="10"/>
    </row>
    <row r="21" spans="1:6" ht="15.75">
      <c r="A21" s="29"/>
      <c r="B21" s="29"/>
      <c r="C21" s="7"/>
      <c r="D21" s="7"/>
      <c r="E21" s="8"/>
      <c r="F21" s="10"/>
    </row>
    <row r="22" spans="1:6" ht="28.5">
      <c r="A22" s="600" t="s">
        <v>148</v>
      </c>
      <c r="B22" s="600" t="s">
        <v>149</v>
      </c>
      <c r="C22" s="620" t="s">
        <v>47</v>
      </c>
      <c r="D22" s="614" t="s">
        <v>150</v>
      </c>
      <c r="E22" s="8"/>
      <c r="F22" s="10"/>
    </row>
    <row r="23" spans="1:6" ht="15.75">
      <c r="A23" s="179" t="s">
        <v>27</v>
      </c>
      <c r="B23" s="126">
        <v>200002000</v>
      </c>
      <c r="C23" s="124">
        <v>-14112873</v>
      </c>
      <c r="D23" s="625">
        <f>SUM(B23:C23)</f>
        <v>185889127</v>
      </c>
      <c r="E23" s="8"/>
      <c r="F23" s="10"/>
    </row>
    <row r="24" spans="1:6" ht="15.75">
      <c r="A24" s="179" t="s">
        <v>437</v>
      </c>
      <c r="B24" s="604">
        <v>0</v>
      </c>
      <c r="C24" s="601">
        <v>5789771</v>
      </c>
      <c r="D24" s="126">
        <f>SUM(C24)</f>
        <v>5789771</v>
      </c>
      <c r="E24" s="8"/>
      <c r="F24" s="10"/>
    </row>
    <row r="25" spans="1:6" ht="15.75">
      <c r="A25" s="179" t="s">
        <v>438</v>
      </c>
      <c r="B25" s="604">
        <v>0</v>
      </c>
      <c r="C25" s="601">
        <v>-1095390</v>
      </c>
      <c r="D25" s="126">
        <f>SUM(C25)</f>
        <v>-1095390</v>
      </c>
      <c r="E25" s="8"/>
      <c r="F25" s="10"/>
    </row>
    <row r="26" spans="1:6" ht="15.75">
      <c r="A26" s="179" t="s">
        <v>439</v>
      </c>
      <c r="B26" s="604">
        <v>0</v>
      </c>
      <c r="C26" s="601">
        <v>10879</v>
      </c>
      <c r="D26" s="126">
        <f>SUM(C26)</f>
        <v>10879</v>
      </c>
      <c r="E26" s="8"/>
      <c r="F26" s="10"/>
    </row>
    <row r="27" spans="1:6" ht="15.75">
      <c r="A27" s="179" t="s">
        <v>443</v>
      </c>
      <c r="B27" s="604">
        <v>0</v>
      </c>
      <c r="C27" s="601">
        <v>-92386</v>
      </c>
      <c r="D27" s="126">
        <f>SUM(C27)</f>
        <v>-92386</v>
      </c>
      <c r="E27" s="8"/>
      <c r="F27" s="10"/>
    </row>
    <row r="28" spans="1:6" ht="9" customHeight="1">
      <c r="A28" s="60"/>
      <c r="B28" s="223"/>
      <c r="C28" s="58"/>
      <c r="D28" s="623"/>
      <c r="E28" s="8"/>
      <c r="F28" s="10"/>
    </row>
    <row r="29" spans="1:6" ht="15.75">
      <c r="A29" s="180" t="s">
        <v>512</v>
      </c>
      <c r="B29" s="174">
        <f>SUM(B23:B28)</f>
        <v>200002000</v>
      </c>
      <c r="C29" s="175">
        <f>SUM(C23:C28)</f>
        <v>-9499999</v>
      </c>
      <c r="D29" s="624">
        <f>SUM(D23:D28)</f>
        <v>190502001</v>
      </c>
      <c r="E29" s="8"/>
      <c r="F29" s="10"/>
    </row>
    <row r="30" spans="1:6" ht="30.75" customHeight="1">
      <c r="A30" s="87"/>
      <c r="B30" s="168"/>
      <c r="C30" s="7"/>
      <c r="D30" s="8"/>
      <c r="E30" s="8"/>
      <c r="F30" s="10"/>
    </row>
    <row r="31" spans="1:6" ht="34.5" customHeight="1">
      <c r="A31" s="655" t="str">
        <f>'FS'!B48</f>
        <v>The  annexed Notes (1- 39) form an integral part of these Financial Statements and approved by the  Board of Directors on 22.10.2023</v>
      </c>
      <c r="B31" s="655"/>
      <c r="C31" s="655"/>
      <c r="D31" s="655"/>
      <c r="E31" s="8"/>
      <c r="F31" s="10"/>
    </row>
    <row r="32" spans="1:6" ht="15.75">
      <c r="A32" s="182"/>
      <c r="B32" s="222"/>
      <c r="C32" s="191"/>
      <c r="D32" s="176"/>
      <c r="E32" s="8"/>
      <c r="F32" s="10"/>
    </row>
    <row r="33" spans="1:8" ht="15.75" customHeight="1">
      <c r="A33" s="87"/>
      <c r="B33" s="240"/>
      <c r="C33" s="7"/>
      <c r="D33" s="8"/>
      <c r="E33" s="243"/>
      <c r="F33" s="243"/>
      <c r="G33" s="243"/>
      <c r="H33" s="243"/>
    </row>
    <row r="34" spans="1:8" ht="15.75" customHeight="1">
      <c r="A34" s="243"/>
      <c r="B34" s="243"/>
      <c r="C34" s="243"/>
      <c r="D34" s="243"/>
      <c r="E34" s="241"/>
      <c r="F34" s="241"/>
      <c r="G34" s="241"/>
      <c r="H34" s="241"/>
    </row>
    <row r="35" spans="1:8" ht="15.75" customHeight="1">
      <c r="A35" s="241" t="s">
        <v>509</v>
      </c>
      <c r="B35" s="241" t="s">
        <v>507</v>
      </c>
      <c r="C35" s="241"/>
      <c r="D35" s="241" t="s">
        <v>507</v>
      </c>
      <c r="E35" s="242"/>
      <c r="F35" s="242"/>
      <c r="G35" s="242"/>
      <c r="H35" s="242"/>
    </row>
    <row r="36" spans="1:8" ht="15.75" customHeight="1">
      <c r="A36" s="651" t="s">
        <v>495</v>
      </c>
      <c r="B36" s="651"/>
      <c r="C36" s="651"/>
      <c r="D36" s="651"/>
      <c r="E36" s="232"/>
      <c r="F36" s="232"/>
      <c r="G36" s="232"/>
      <c r="H36" s="232"/>
    </row>
    <row r="37" spans="1:4" ht="15.75" customHeight="1">
      <c r="A37" s="342" t="s">
        <v>518</v>
      </c>
      <c r="B37" s="342"/>
      <c r="C37" s="342"/>
      <c r="D37" s="342"/>
    </row>
    <row r="38" spans="1:8" ht="15.75" customHeight="1">
      <c r="A38" s="178"/>
      <c r="C38" s="107"/>
      <c r="D38" s="239"/>
      <c r="E38" s="112"/>
      <c r="F38" s="112"/>
      <c r="G38" s="112"/>
      <c r="H38" s="112"/>
    </row>
    <row r="39" spans="2:6" ht="15.75" customHeight="1">
      <c r="B39" s="112"/>
      <c r="C39" s="112"/>
      <c r="D39" s="112"/>
      <c r="E39" s="131"/>
      <c r="F39" s="87"/>
    </row>
    <row r="40" spans="2:6" ht="15.75" customHeight="1">
      <c r="B40" s="109"/>
      <c r="C40" s="122"/>
      <c r="D40" s="122"/>
      <c r="E40" s="131"/>
      <c r="F40" s="87"/>
    </row>
    <row r="41" spans="1:6" ht="15.75" customHeight="1">
      <c r="A41" s="105" t="str">
        <f>'IS'!B58</f>
        <v>Place:Dhaka,Bangladesh</v>
      </c>
      <c r="B41" s="109"/>
      <c r="C41" s="122"/>
      <c r="D41" s="122"/>
      <c r="E41" s="131"/>
      <c r="F41" s="87"/>
    </row>
    <row r="42" spans="1:6" ht="15.75" customHeight="1">
      <c r="A42" s="109" t="str">
        <f>'IS'!B59</f>
        <v>Dated: 22.10.2023</v>
      </c>
      <c r="B42" s="109"/>
      <c r="C42" s="122"/>
      <c r="D42" s="122"/>
      <c r="E42" s="131"/>
      <c r="F42" s="87"/>
    </row>
    <row r="43" spans="1:6" ht="15.75" customHeight="1">
      <c r="A43" s="109"/>
      <c r="B43" s="109"/>
      <c r="C43" s="122"/>
      <c r="D43" s="122"/>
      <c r="E43" s="131"/>
      <c r="F43" s="87"/>
    </row>
    <row r="44" spans="1:6" ht="15.75">
      <c r="A44" s="109"/>
      <c r="B44" s="109"/>
      <c r="C44" s="122"/>
      <c r="D44" s="122"/>
      <c r="E44" s="8"/>
      <c r="F44" s="7"/>
    </row>
    <row r="45" spans="1:6" ht="11.25" customHeight="1">
      <c r="A45" s="87"/>
      <c r="B45" s="87"/>
      <c r="C45" s="8"/>
      <c r="D45" s="8"/>
      <c r="E45" s="112"/>
      <c r="F45" s="112"/>
    </row>
    <row r="46" spans="1:6" ht="15.75">
      <c r="A46" s="112"/>
      <c r="B46" s="112"/>
      <c r="C46" s="112"/>
      <c r="D46" s="112"/>
      <c r="E46" s="112"/>
      <c r="F46" s="112"/>
    </row>
    <row r="47" spans="1:6" ht="15.75">
      <c r="A47" s="112"/>
      <c r="B47" s="112"/>
      <c r="C47" s="112"/>
      <c r="D47" s="112"/>
      <c r="E47" s="105"/>
      <c r="F47" s="112"/>
    </row>
    <row r="48" spans="1:6" ht="15.75">
      <c r="A48" s="112"/>
      <c r="B48" s="112"/>
      <c r="C48" s="112"/>
      <c r="D48" s="112"/>
      <c r="E48" s="612"/>
      <c r="F48" s="110"/>
    </row>
    <row r="49" spans="1:6" ht="15.75">
      <c r="A49" s="14"/>
      <c r="B49" s="14"/>
      <c r="C49" s="87"/>
      <c r="D49" s="87"/>
      <c r="E49" s="611"/>
      <c r="F49" s="29"/>
    </row>
    <row r="50" spans="1:6" ht="15.75">
      <c r="A50" s="104"/>
      <c r="B50" s="104"/>
      <c r="C50" s="87"/>
      <c r="D50" s="87"/>
      <c r="E50" s="7"/>
      <c r="F50" s="7"/>
    </row>
    <row r="51" spans="1:7" ht="15.75">
      <c r="A51" s="87"/>
      <c r="B51" s="87"/>
      <c r="C51" s="87"/>
      <c r="D51" s="7"/>
      <c r="E51" s="87"/>
      <c r="F51" s="87"/>
      <c r="G51" s="87"/>
    </row>
    <row r="52" spans="1:7" ht="15.75">
      <c r="A52" s="87"/>
      <c r="B52" s="87"/>
      <c r="C52" s="87"/>
      <c r="D52" s="87"/>
      <c r="E52" s="87"/>
      <c r="F52" s="87"/>
      <c r="G52" s="87"/>
    </row>
    <row r="53" spans="1:7" ht="15.75">
      <c r="A53" s="87"/>
      <c r="B53" s="87"/>
      <c r="C53" s="87"/>
      <c r="D53" s="87"/>
      <c r="E53" s="19"/>
      <c r="F53" s="19"/>
      <c r="G53" s="26"/>
    </row>
    <row r="54" spans="1:8" ht="15.75">
      <c r="A54" s="19"/>
      <c r="B54" s="19"/>
      <c r="C54" s="19"/>
      <c r="D54" s="19"/>
      <c r="E54" s="165"/>
      <c r="F54" s="165"/>
      <c r="G54" s="27"/>
      <c r="H54" s="27"/>
    </row>
    <row r="55" spans="1:8" ht="15.75">
      <c r="A55" s="19"/>
      <c r="B55" s="19"/>
      <c r="C55" s="19"/>
      <c r="D55" s="19"/>
      <c r="E55" s="19"/>
      <c r="F55" s="19"/>
      <c r="G55" s="26"/>
      <c r="H55" s="26"/>
    </row>
    <row r="56" spans="1:4" ht="15.75">
      <c r="A56" s="19"/>
      <c r="B56" s="19"/>
      <c r="C56" s="19"/>
      <c r="D56" s="19"/>
    </row>
  </sheetData>
  <sheetProtection/>
  <mergeCells count="7">
    <mergeCell ref="A36:D36"/>
    <mergeCell ref="A6:D6"/>
    <mergeCell ref="A4:D4"/>
    <mergeCell ref="A1:D1"/>
    <mergeCell ref="A31:D31"/>
    <mergeCell ref="A18:D18"/>
    <mergeCell ref="A20:D20"/>
  </mergeCells>
  <printOptions horizontalCentered="1"/>
  <pageMargins left="0.393700787401575" right="0.31496062992126" top="0.7" bottom="0.354330708661417" header="0.118110236220472" footer="0.118110236220472"/>
  <pageSetup horizontalDpi="600" verticalDpi="600" orientation="portrait" paperSize="9" scale="93" r:id="rId2"/>
  <headerFooter>
    <oddFooter>&amp;C9</oddFooter>
  </headerFooter>
  <drawing r:id="rId1"/>
</worksheet>
</file>

<file path=xl/worksheets/sheet5.xml><?xml version="1.0" encoding="utf-8"?>
<worksheet xmlns="http://schemas.openxmlformats.org/spreadsheetml/2006/main" xmlns:r="http://schemas.openxmlformats.org/officeDocument/2006/relationships">
  <dimension ref="B1:N161"/>
  <sheetViews>
    <sheetView showGridLines="0" view="pageLayout" zoomScaleNormal="85" zoomScaleSheetLayoutView="85" workbookViewId="0" topLeftCell="A10">
      <selection activeCell="B47" sqref="B47"/>
    </sheetView>
  </sheetViews>
  <sheetFormatPr defaultColWidth="9.00390625" defaultRowHeight="15.75"/>
  <cols>
    <col min="1" max="1" width="1.4921875" style="88" customWidth="1"/>
    <col min="2" max="2" width="58.875" style="88" customWidth="1"/>
    <col min="3" max="3" width="0.2421875" style="88" hidden="1" customWidth="1"/>
    <col min="4" max="4" width="7.25390625" style="88" hidden="1" customWidth="1"/>
    <col min="5" max="5" width="0.875" style="294" customWidth="1"/>
    <col min="6" max="6" width="0.5" style="88" customWidth="1"/>
    <col min="7" max="7" width="15.75390625" style="88" customWidth="1"/>
    <col min="8" max="8" width="0.74609375" style="88" customWidth="1"/>
    <col min="9" max="9" width="15.75390625" style="88" customWidth="1"/>
    <col min="10" max="10" width="0.37109375" style="88" customWidth="1"/>
    <col min="11" max="11" width="17.875" style="88" customWidth="1"/>
    <col min="12" max="12" width="12.50390625" style="88" customWidth="1"/>
    <col min="13" max="13" width="12.375" style="88" customWidth="1"/>
    <col min="14" max="14" width="12.50390625" style="88" customWidth="1"/>
    <col min="15" max="15" width="10.50390625" style="88" customWidth="1"/>
    <col min="16" max="16" width="10.375" style="88" customWidth="1"/>
    <col min="17" max="16384" width="9.00390625" style="88" customWidth="1"/>
  </cols>
  <sheetData>
    <row r="1" spans="2:10" ht="18">
      <c r="B1" s="633" t="str">
        <f>+'IS'!B1</f>
        <v>RAHIMA FOOD CORPORATION LTD.</v>
      </c>
      <c r="C1" s="633"/>
      <c r="D1" s="633"/>
      <c r="E1" s="633"/>
      <c r="F1" s="633"/>
      <c r="G1" s="633"/>
      <c r="H1" s="633"/>
      <c r="I1" s="633"/>
      <c r="J1" s="633"/>
    </row>
    <row r="2" spans="2:10" ht="18.75" customHeight="1">
      <c r="B2" s="633" t="s">
        <v>89</v>
      </c>
      <c r="C2" s="633"/>
      <c r="D2" s="633"/>
      <c r="E2" s="633"/>
      <c r="F2" s="633"/>
      <c r="G2" s="633"/>
      <c r="H2" s="633"/>
      <c r="I2" s="633"/>
      <c r="J2" s="633"/>
    </row>
    <row r="3" spans="2:10" ht="4.5" customHeight="1">
      <c r="B3" s="608"/>
      <c r="C3" s="608"/>
      <c r="D3" s="608"/>
      <c r="E3" s="608"/>
      <c r="F3" s="608"/>
      <c r="G3" s="608"/>
      <c r="H3" s="608"/>
      <c r="I3" s="608"/>
      <c r="J3" s="608"/>
    </row>
    <row r="4" spans="2:10" ht="15.75">
      <c r="B4" s="634" t="str">
        <f>'IS'!B4</f>
        <v>For the year ended June 30, 2023</v>
      </c>
      <c r="C4" s="634"/>
      <c r="D4" s="634"/>
      <c r="E4" s="634"/>
      <c r="F4" s="634"/>
      <c r="G4" s="634"/>
      <c r="H4" s="634"/>
      <c r="I4" s="634"/>
      <c r="J4" s="634"/>
    </row>
    <row r="5" ht="12" customHeight="1"/>
    <row r="6" spans="2:9" ht="15.75">
      <c r="B6" s="677" t="s">
        <v>454</v>
      </c>
      <c r="C6" s="298"/>
      <c r="D6" s="298"/>
      <c r="E6" s="675"/>
      <c r="F6" s="87"/>
      <c r="G6" s="673" t="s">
        <v>83</v>
      </c>
      <c r="H6" s="662"/>
      <c r="I6" s="663"/>
    </row>
    <row r="7" spans="2:10" ht="15.75">
      <c r="B7" s="678"/>
      <c r="C7" s="299"/>
      <c r="D7" s="299"/>
      <c r="E7" s="675"/>
      <c r="F7" s="87"/>
      <c r="G7" s="301" t="s">
        <v>329</v>
      </c>
      <c r="I7" s="301" t="s">
        <v>222</v>
      </c>
      <c r="J7" s="25"/>
    </row>
    <row r="8" spans="2:5" ht="10.5" customHeight="1">
      <c r="B8" s="118"/>
      <c r="C8" s="118"/>
      <c r="D8" s="118"/>
      <c r="E8" s="293"/>
    </row>
    <row r="9" spans="2:14" ht="15.75">
      <c r="B9" s="24" t="s">
        <v>121</v>
      </c>
      <c r="C9" s="118"/>
      <c r="D9" s="118"/>
      <c r="E9" s="293"/>
      <c r="K9" s="87"/>
      <c r="L9" s="87"/>
      <c r="M9" s="87"/>
      <c r="N9" s="87"/>
    </row>
    <row r="10" spans="2:14" ht="15.75">
      <c r="B10" s="88" t="s">
        <v>444</v>
      </c>
      <c r="G10" s="302">
        <f>'IS'!I10+'IS'!I23</f>
        <v>221317542</v>
      </c>
      <c r="I10" s="302">
        <v>59176874</v>
      </c>
      <c r="J10" s="7"/>
      <c r="K10" s="7"/>
      <c r="L10" s="10"/>
      <c r="M10" s="87"/>
      <c r="N10" s="87"/>
    </row>
    <row r="11" spans="2:14" ht="15.75">
      <c r="B11" s="88" t="s">
        <v>445</v>
      </c>
      <c r="G11" s="89">
        <v>-270656139</v>
      </c>
      <c r="I11" s="89">
        <v>-57392034</v>
      </c>
      <c r="J11" s="7"/>
      <c r="K11" s="10"/>
      <c r="L11" s="87"/>
      <c r="M11" s="87"/>
      <c r="N11" s="87"/>
    </row>
    <row r="12" spans="2:14" ht="15.75">
      <c r="B12" s="303" t="s">
        <v>446</v>
      </c>
      <c r="G12" s="89">
        <v>-1016756</v>
      </c>
      <c r="I12" s="89">
        <v>-1311270</v>
      </c>
      <c r="J12" s="7"/>
      <c r="K12" s="7"/>
      <c r="L12" s="87"/>
      <c r="M12" s="87"/>
      <c r="N12" s="87"/>
    </row>
    <row r="13" spans="7:14" ht="9.75" customHeight="1">
      <c r="G13" s="90"/>
      <c r="I13" s="90"/>
      <c r="J13" s="7"/>
      <c r="K13" s="87"/>
      <c r="L13" s="87"/>
      <c r="M13" s="87"/>
      <c r="N13" s="87"/>
    </row>
    <row r="14" spans="2:14" ht="18">
      <c r="B14" s="24" t="s">
        <v>447</v>
      </c>
      <c r="C14" s="24"/>
      <c r="D14" s="24"/>
      <c r="G14" s="304">
        <f>SUM(G10:G13)</f>
        <v>-50355353</v>
      </c>
      <c r="I14" s="304">
        <f>SUM(I10:I13)</f>
        <v>473570</v>
      </c>
      <c r="J14" s="8"/>
      <c r="K14" s="10"/>
      <c r="L14" s="10"/>
      <c r="M14" s="10"/>
      <c r="N14" s="87"/>
    </row>
    <row r="15" spans="2:14" ht="18">
      <c r="B15" s="24"/>
      <c r="C15" s="24"/>
      <c r="D15" s="24"/>
      <c r="I15" s="12"/>
      <c r="J15" s="8"/>
      <c r="K15" s="87"/>
      <c r="L15" s="87"/>
      <c r="M15" s="87"/>
      <c r="N15" s="87"/>
    </row>
    <row r="16" spans="2:10" ht="15.75">
      <c r="B16" s="24" t="s">
        <v>119</v>
      </c>
      <c r="C16" s="118"/>
      <c r="D16" s="118"/>
      <c r="E16" s="293"/>
      <c r="I16" s="7"/>
      <c r="J16" s="7"/>
    </row>
    <row r="17" spans="2:12" ht="15.75">
      <c r="B17" s="88" t="s">
        <v>482</v>
      </c>
      <c r="G17" s="305">
        <v>-3513063</v>
      </c>
      <c r="I17" s="305">
        <v>-17475562</v>
      </c>
      <c r="J17" s="7"/>
      <c r="L17" s="91"/>
    </row>
    <row r="18" spans="2:12" ht="15.75">
      <c r="B18" s="88" t="s">
        <v>240</v>
      </c>
      <c r="G18" s="306">
        <v>0</v>
      </c>
      <c r="I18" s="306">
        <v>-115320243</v>
      </c>
      <c r="J18" s="7"/>
      <c r="L18" s="91"/>
    </row>
    <row r="19" spans="2:10" ht="18">
      <c r="B19" s="24" t="s">
        <v>451</v>
      </c>
      <c r="C19" s="24"/>
      <c r="D19" s="24"/>
      <c r="E19" s="293"/>
      <c r="F19" s="24"/>
      <c r="G19" s="12">
        <f>SUM(G17:G18)</f>
        <v>-3513063</v>
      </c>
      <c r="H19" s="24"/>
      <c r="I19" s="12">
        <f>SUM(I17:I18)</f>
        <v>-132795805</v>
      </c>
      <c r="J19" s="8"/>
    </row>
    <row r="20" spans="2:10" ht="18">
      <c r="B20" s="24"/>
      <c r="C20" s="24"/>
      <c r="D20" s="24"/>
      <c r="E20" s="293"/>
      <c r="F20" s="24"/>
      <c r="G20" s="24"/>
      <c r="H20" s="24"/>
      <c r="I20" s="12"/>
      <c r="J20" s="8"/>
    </row>
    <row r="21" spans="2:10" ht="15.75">
      <c r="B21" s="24" t="s">
        <v>120</v>
      </c>
      <c r="C21" s="118"/>
      <c r="D21" s="118"/>
      <c r="E21" s="293"/>
      <c r="I21" s="7"/>
      <c r="J21" s="307"/>
    </row>
    <row r="22" spans="2:10" s="119" customFormat="1" ht="16.5" customHeight="1">
      <c r="B22" s="119" t="s">
        <v>448</v>
      </c>
      <c r="E22" s="292"/>
      <c r="G22" s="121">
        <f>'FS'!I34-'FS'!K34</f>
        <v>25738082</v>
      </c>
      <c r="I22" s="121">
        <v>30175237</v>
      </c>
      <c r="J22" s="122"/>
    </row>
    <row r="23" spans="2:10" s="119" customFormat="1" ht="16.5" customHeight="1">
      <c r="B23" s="119" t="s">
        <v>259</v>
      </c>
      <c r="E23" s="292"/>
      <c r="G23" s="308">
        <v>61824.4</v>
      </c>
      <c r="I23" s="308">
        <v>6381</v>
      </c>
      <c r="J23" s="122"/>
    </row>
    <row r="24" spans="2:12" s="119" customFormat="1" ht="15.75">
      <c r="B24" s="119" t="s">
        <v>239</v>
      </c>
      <c r="E24" s="292"/>
      <c r="G24" s="309">
        <v>0</v>
      </c>
      <c r="I24" s="309">
        <v>-10992873</v>
      </c>
      <c r="J24" s="122"/>
      <c r="L24" s="125"/>
    </row>
    <row r="25" spans="2:12" s="119" customFormat="1" ht="15.75">
      <c r="B25" s="119" t="s">
        <v>238</v>
      </c>
      <c r="E25" s="292"/>
      <c r="G25" s="309">
        <v>0</v>
      </c>
      <c r="I25" s="309">
        <v>-106500</v>
      </c>
      <c r="J25" s="122"/>
      <c r="L25" s="125"/>
    </row>
    <row r="26" spans="2:10" s="119" customFormat="1" ht="15.75">
      <c r="B26" s="119" t="s">
        <v>449</v>
      </c>
      <c r="E26" s="310"/>
      <c r="G26" s="311">
        <v>-5328967</v>
      </c>
      <c r="I26" s="311">
        <v>-1062092</v>
      </c>
      <c r="J26" s="312"/>
    </row>
    <row r="27" spans="2:12" ht="18">
      <c r="B27" s="24" t="s">
        <v>450</v>
      </c>
      <c r="C27" s="24"/>
      <c r="D27" s="24"/>
      <c r="E27" s="293"/>
      <c r="F27" s="24"/>
      <c r="G27" s="12">
        <f>SUM(G22:G26)</f>
        <v>20470939.4</v>
      </c>
      <c r="H27" s="24"/>
      <c r="I27" s="12">
        <f>SUM(I22:I26)</f>
        <v>18020153</v>
      </c>
      <c r="J27" s="12"/>
      <c r="K27" s="91"/>
      <c r="L27" s="91"/>
    </row>
    <row r="28" spans="9:10" ht="9.75" customHeight="1">
      <c r="I28" s="313"/>
      <c r="J28" s="313"/>
    </row>
    <row r="29" spans="2:13" ht="15.75">
      <c r="B29" s="314" t="s">
        <v>122</v>
      </c>
      <c r="C29" s="314"/>
      <c r="D29" s="314"/>
      <c r="E29" s="293"/>
      <c r="F29" s="24"/>
      <c r="G29" s="315">
        <f>G14+G19+G27</f>
        <v>-33397476.6</v>
      </c>
      <c r="H29" s="24"/>
      <c r="I29" s="315">
        <f>I14+I19+I27</f>
        <v>-114302082</v>
      </c>
      <c r="J29" s="8"/>
      <c r="K29" s="91"/>
      <c r="L29" s="91"/>
      <c r="M29" s="91"/>
    </row>
    <row r="30" spans="2:11" ht="18">
      <c r="B30" s="88" t="s">
        <v>457</v>
      </c>
      <c r="E30" s="316"/>
      <c r="G30" s="90">
        <f>I31</f>
        <v>52859919</v>
      </c>
      <c r="I30" s="90">
        <v>167162001</v>
      </c>
      <c r="J30" s="12"/>
      <c r="K30" s="91"/>
    </row>
    <row r="31" spans="2:12" ht="18.75" thickBot="1">
      <c r="B31" s="24" t="s">
        <v>452</v>
      </c>
      <c r="C31" s="24"/>
      <c r="D31" s="24"/>
      <c r="E31" s="317"/>
      <c r="F31" s="24"/>
      <c r="G31" s="318">
        <f>SUM(G29:G30)</f>
        <v>19462442.4</v>
      </c>
      <c r="H31" s="24"/>
      <c r="I31" s="318">
        <f>SUM(I29:I30)</f>
        <v>52859919</v>
      </c>
      <c r="J31" s="12"/>
      <c r="K31" s="88">
        <f>'FS'!I19</f>
        <v>19462442</v>
      </c>
      <c r="L31" s="91">
        <f>G31-K31</f>
        <v>0.3999999985098839</v>
      </c>
    </row>
    <row r="32" ht="16.5" thickTop="1"/>
    <row r="33" spans="2:10" ht="15.75">
      <c r="B33" s="24" t="s">
        <v>453</v>
      </c>
      <c r="C33" s="24"/>
      <c r="D33" s="24" t="s">
        <v>171</v>
      </c>
      <c r="E33" s="319"/>
      <c r="F33" s="24"/>
      <c r="G33" s="321">
        <f>'Note 19-37'!G184</f>
        <v>-2.517742472575274</v>
      </c>
      <c r="H33" s="24"/>
      <c r="I33" s="320">
        <f>'Note 19-37'!K184</f>
        <v>0.023678263217367827</v>
      </c>
      <c r="J33" s="24"/>
    </row>
    <row r="34" spans="2:10" ht="12" customHeight="1">
      <c r="B34" s="24"/>
      <c r="C34" s="24"/>
      <c r="D34" s="24"/>
      <c r="E34" s="293"/>
      <c r="F34" s="24"/>
      <c r="G34" s="24"/>
      <c r="H34" s="24"/>
      <c r="I34" s="321"/>
      <c r="J34" s="24"/>
    </row>
    <row r="35" spans="2:10" ht="35.25" customHeight="1">
      <c r="B35" s="664" t="s">
        <v>508</v>
      </c>
      <c r="C35" s="664"/>
      <c r="D35" s="664"/>
      <c r="E35" s="664"/>
      <c r="F35" s="664"/>
      <c r="G35" s="664"/>
      <c r="H35" s="664"/>
      <c r="I35" s="664"/>
      <c r="J35" s="24"/>
    </row>
    <row r="36" spans="3:10" ht="12" customHeight="1">
      <c r="C36" s="24"/>
      <c r="D36" s="24"/>
      <c r="E36" s="293"/>
      <c r="F36" s="24"/>
      <c r="G36" s="24"/>
      <c r="H36" s="24"/>
      <c r="I36" s="321"/>
      <c r="J36" s="24"/>
    </row>
    <row r="37" spans="2:10" s="87" customFormat="1" ht="15.75">
      <c r="B37" s="249"/>
      <c r="C37" s="249"/>
      <c r="D37" s="249"/>
      <c r="E37" s="249"/>
      <c r="F37" s="249"/>
      <c r="G37" s="249"/>
      <c r="H37" s="249"/>
      <c r="I37" s="249"/>
      <c r="J37" s="249"/>
    </row>
    <row r="38" spans="2:10" s="87" customFormat="1" ht="15.75">
      <c r="B38" s="249"/>
      <c r="C38" s="249"/>
      <c r="D38" s="249"/>
      <c r="E38" s="249"/>
      <c r="F38" s="249"/>
      <c r="G38" s="249"/>
      <c r="H38" s="249"/>
      <c r="I38" s="249"/>
      <c r="J38" s="249"/>
    </row>
    <row r="39" spans="2:10" s="87" customFormat="1" ht="15.75">
      <c r="B39" s="520" t="s">
        <v>510</v>
      </c>
      <c r="C39" s="249"/>
      <c r="D39" s="249"/>
      <c r="E39" s="249"/>
      <c r="F39" s="249"/>
      <c r="G39" s="249"/>
      <c r="H39" s="249"/>
      <c r="I39" s="249" t="s">
        <v>507</v>
      </c>
      <c r="J39" s="249"/>
    </row>
    <row r="40" spans="2:10" ht="15.75">
      <c r="B40" s="656" t="s">
        <v>327</v>
      </c>
      <c r="C40" s="656"/>
      <c r="D40" s="656"/>
      <c r="E40" s="656"/>
      <c r="F40" s="656"/>
      <c r="G40" s="656"/>
      <c r="H40" s="656"/>
      <c r="I40" s="656"/>
      <c r="J40" s="656"/>
    </row>
    <row r="41" spans="2:10" s="87" customFormat="1" ht="15.75" customHeight="1">
      <c r="B41" s="341" t="s">
        <v>519</v>
      </c>
      <c r="C41" s="249"/>
      <c r="D41" s="249"/>
      <c r="E41" s="249"/>
      <c r="F41" s="249"/>
      <c r="G41" s="249"/>
      <c r="H41" s="249"/>
      <c r="I41" s="249"/>
      <c r="J41" s="249"/>
    </row>
    <row r="42" spans="2:10" s="87" customFormat="1" ht="15.75">
      <c r="B42" s="674"/>
      <c r="C42" s="674"/>
      <c r="D42" s="674"/>
      <c r="E42" s="674"/>
      <c r="F42" s="674"/>
      <c r="G42" s="674"/>
      <c r="H42" s="674"/>
      <c r="I42" s="674"/>
      <c r="J42" s="674"/>
    </row>
    <row r="43" spans="2:10" s="87" customFormat="1" ht="15.75">
      <c r="B43" s="249"/>
      <c r="C43" s="249"/>
      <c r="D43" s="249"/>
      <c r="E43" s="249"/>
      <c r="F43" s="249"/>
      <c r="G43" s="249"/>
      <c r="H43" s="249"/>
      <c r="I43" s="249"/>
      <c r="J43" s="249"/>
    </row>
    <row r="44" spans="2:10" s="87" customFormat="1" ht="15.75">
      <c r="B44" s="249"/>
      <c r="C44" s="249"/>
      <c r="D44" s="249"/>
      <c r="E44" s="249"/>
      <c r="F44" s="249"/>
      <c r="G44" s="249"/>
      <c r="H44" s="249"/>
      <c r="I44" s="249"/>
      <c r="J44" s="249"/>
    </row>
    <row r="45" spans="2:9" ht="15.75">
      <c r="B45" s="88" t="str">
        <f>'IS'!B58</f>
        <v>Place:Dhaka,Bangladesh</v>
      </c>
      <c r="G45" s="112"/>
      <c r="H45" s="112"/>
      <c r="I45" s="112"/>
    </row>
    <row r="46" spans="2:10" ht="15.75">
      <c r="B46" s="109" t="str">
        <f>'CE'!A42</f>
        <v>Dated: 22.10.2023</v>
      </c>
      <c r="C46" s="14"/>
      <c r="D46" s="14"/>
      <c r="G46" s="650"/>
      <c r="H46" s="650"/>
      <c r="I46" s="650"/>
      <c r="J46" s="21"/>
    </row>
    <row r="47" spans="2:10" ht="15.75">
      <c r="B47" s="104"/>
      <c r="C47" s="104"/>
      <c r="D47" s="104"/>
      <c r="G47" s="676"/>
      <c r="H47" s="676"/>
      <c r="I47" s="676"/>
      <c r="J47" s="107"/>
    </row>
    <row r="48" spans="2:10" ht="15.75">
      <c r="B48" s="26"/>
      <c r="C48" s="26"/>
      <c r="D48" s="26"/>
      <c r="E48" s="322"/>
      <c r="F48" s="26"/>
      <c r="G48" s="26"/>
      <c r="H48" s="26"/>
      <c r="I48" s="26"/>
      <c r="J48" s="26"/>
    </row>
    <row r="49" spans="2:10" ht="15.75" customHeight="1" hidden="1">
      <c r="B49" s="650" t="s">
        <v>89</v>
      </c>
      <c r="C49" s="650"/>
      <c r="D49" s="650"/>
      <c r="E49" s="650"/>
      <c r="F49" s="650"/>
      <c r="G49" s="650"/>
      <c r="H49" s="650"/>
      <c r="I49" s="650"/>
      <c r="J49" s="650"/>
    </row>
    <row r="50" spans="2:10" ht="15.75" customHeight="1" hidden="1">
      <c r="B50" s="634" t="str">
        <f>'IS'!B59</f>
        <v>Dated: 22.10.2023</v>
      </c>
      <c r="C50" s="634"/>
      <c r="D50" s="634"/>
      <c r="E50" s="634"/>
      <c r="F50" s="634"/>
      <c r="G50" s="634"/>
      <c r="H50" s="634"/>
      <c r="I50" s="634"/>
      <c r="J50" s="634"/>
    </row>
    <row r="51" ht="15.75" customHeight="1" hidden="1"/>
    <row r="52" spans="2:9" ht="15.75" customHeight="1" hidden="1">
      <c r="B52" s="665" t="s">
        <v>50</v>
      </c>
      <c r="C52" s="666"/>
      <c r="D52" s="667"/>
      <c r="E52" s="671" t="s">
        <v>82</v>
      </c>
      <c r="G52" s="673" t="s">
        <v>83</v>
      </c>
      <c r="H52" s="662"/>
      <c r="I52" s="663"/>
    </row>
    <row r="53" spans="2:10" ht="15.75" customHeight="1" hidden="1">
      <c r="B53" s="668"/>
      <c r="C53" s="669"/>
      <c r="D53" s="670"/>
      <c r="E53" s="672"/>
      <c r="G53" s="301" t="s">
        <v>167</v>
      </c>
      <c r="I53" s="301" t="s">
        <v>157</v>
      </c>
      <c r="J53" s="25"/>
    </row>
    <row r="54" ht="15.75" hidden="1">
      <c r="I54" s="89"/>
    </row>
    <row r="55" ht="15.75" hidden="1">
      <c r="I55" s="90"/>
    </row>
    <row r="56" spans="2:9" ht="16.5" hidden="1" thickBot="1">
      <c r="B56" s="24"/>
      <c r="C56" s="24"/>
      <c r="D56" s="24"/>
      <c r="I56" s="323"/>
    </row>
    <row r="57" ht="15.75" hidden="1">
      <c r="I57" s="307"/>
    </row>
    <row r="58" spans="2:9" ht="15.75" hidden="1">
      <c r="B58" s="24"/>
      <c r="C58" s="24"/>
      <c r="D58" s="24"/>
      <c r="I58" s="307"/>
    </row>
    <row r="59" spans="2:9" ht="15.75" hidden="1">
      <c r="B59" s="24"/>
      <c r="C59" s="24"/>
      <c r="D59" s="24"/>
      <c r="I59" s="307"/>
    </row>
    <row r="60" ht="15.75" hidden="1">
      <c r="I60" s="302"/>
    </row>
    <row r="61" spans="2:9" ht="15.75" hidden="1">
      <c r="B61" s="324"/>
      <c r="C61" s="295"/>
      <c r="D61" s="295"/>
      <c r="I61" s="89"/>
    </row>
    <row r="62" spans="2:9" ht="15.75" hidden="1">
      <c r="B62" s="325"/>
      <c r="C62" s="325"/>
      <c r="D62" s="325"/>
      <c r="I62" s="89"/>
    </row>
    <row r="63" spans="2:9" ht="15.75" hidden="1">
      <c r="B63" s="325"/>
      <c r="C63" s="325"/>
      <c r="D63" s="325"/>
      <c r="I63" s="89"/>
    </row>
    <row r="64" ht="15.75" hidden="1">
      <c r="I64" s="89"/>
    </row>
    <row r="65" ht="15.75" hidden="1">
      <c r="I65" s="89"/>
    </row>
    <row r="66" spans="2:9" ht="15.75" hidden="1">
      <c r="B66" s="87"/>
      <c r="C66" s="87"/>
      <c r="D66" s="87"/>
      <c r="I66" s="89"/>
    </row>
    <row r="67" spans="2:9" ht="15.75" hidden="1">
      <c r="B67" s="87"/>
      <c r="C67" s="87"/>
      <c r="D67" s="87"/>
      <c r="I67" s="89"/>
    </row>
    <row r="68" spans="2:9" ht="15.75" hidden="1">
      <c r="B68" s="326"/>
      <c r="C68" s="326"/>
      <c r="D68" s="326"/>
      <c r="I68" s="89"/>
    </row>
    <row r="69" spans="2:9" ht="15.75" hidden="1">
      <c r="B69" s="326"/>
      <c r="C69" s="326"/>
      <c r="D69" s="326"/>
      <c r="I69" s="89"/>
    </row>
    <row r="70" spans="2:9" ht="15.75" hidden="1">
      <c r="B70" s="87"/>
      <c r="C70" s="87"/>
      <c r="D70" s="87"/>
      <c r="I70" s="89"/>
    </row>
    <row r="71" spans="2:9" ht="15.75" hidden="1">
      <c r="B71" s="87"/>
      <c r="C71" s="87"/>
      <c r="D71" s="87"/>
      <c r="I71" s="90"/>
    </row>
    <row r="72" spans="2:9" ht="16.5" hidden="1" thickBot="1">
      <c r="B72" s="24"/>
      <c r="C72" s="24"/>
      <c r="D72" s="24"/>
      <c r="I72" s="323"/>
    </row>
    <row r="73" spans="2:9" ht="15.75" hidden="1">
      <c r="B73" s="24"/>
      <c r="C73" s="24"/>
      <c r="D73" s="24"/>
      <c r="I73" s="307"/>
    </row>
    <row r="74" spans="5:9" ht="15.75" hidden="1">
      <c r="E74" s="221"/>
      <c r="I74" s="302"/>
    </row>
    <row r="75" spans="5:9" ht="18" hidden="1">
      <c r="E75" s="327"/>
      <c r="I75" s="89"/>
    </row>
    <row r="76" ht="15.75" hidden="1">
      <c r="I76" s="89"/>
    </row>
    <row r="77" ht="15.75" hidden="1">
      <c r="I77" s="89"/>
    </row>
    <row r="78" ht="15.75" hidden="1">
      <c r="I78" s="89"/>
    </row>
    <row r="79" ht="15.75" hidden="1">
      <c r="I79" s="89"/>
    </row>
    <row r="80" ht="15.75" hidden="1">
      <c r="I80" s="89"/>
    </row>
    <row r="81" ht="15.75" hidden="1">
      <c r="I81" s="89"/>
    </row>
    <row r="82" ht="15.75" hidden="1">
      <c r="I82" s="90"/>
    </row>
    <row r="83" ht="16.5" hidden="1" thickBot="1">
      <c r="I83" s="323"/>
    </row>
    <row r="84" ht="15.75" hidden="1">
      <c r="I84" s="7"/>
    </row>
    <row r="85" spans="2:9" ht="15.75" hidden="1">
      <c r="B85" s="24"/>
      <c r="C85" s="24"/>
      <c r="D85" s="24"/>
      <c r="I85" s="8"/>
    </row>
    <row r="86" ht="15.75" hidden="1">
      <c r="I86" s="307"/>
    </row>
    <row r="87" spans="2:9" ht="15.75" hidden="1">
      <c r="B87" s="24"/>
      <c r="C87" s="24"/>
      <c r="D87" s="24"/>
      <c r="I87" s="328"/>
    </row>
    <row r="88" ht="15.75" hidden="1">
      <c r="I88" s="307"/>
    </row>
    <row r="89" ht="15.75" hidden="1">
      <c r="I89" s="302"/>
    </row>
    <row r="90" ht="15.75" hidden="1">
      <c r="I90" s="90"/>
    </row>
    <row r="91" spans="2:9" ht="16.5" hidden="1" thickBot="1">
      <c r="B91" s="24"/>
      <c r="C91" s="24"/>
      <c r="D91" s="24"/>
      <c r="I91" s="329"/>
    </row>
    <row r="92" spans="5:8" ht="15.75" hidden="1">
      <c r="E92" s="221"/>
      <c r="F92" s="307"/>
      <c r="G92" s="307"/>
      <c r="H92" s="307"/>
    </row>
    <row r="93" spans="2:9" ht="18" hidden="1">
      <c r="B93" s="24"/>
      <c r="C93" s="24"/>
      <c r="D93" s="24"/>
      <c r="E93" s="327"/>
      <c r="F93" s="307"/>
      <c r="G93" s="307"/>
      <c r="H93" s="307"/>
      <c r="I93" s="330"/>
    </row>
    <row r="94" spans="6:9" ht="15.75">
      <c r="F94" s="307"/>
      <c r="G94" s="307"/>
      <c r="H94" s="307"/>
      <c r="I94" s="10"/>
    </row>
    <row r="95" spans="5:9" ht="15.75">
      <c r="E95" s="316"/>
      <c r="I95" s="7"/>
    </row>
    <row r="96" ht="15.75">
      <c r="I96" s="7"/>
    </row>
    <row r="97" ht="15.75">
      <c r="I97" s="307"/>
    </row>
    <row r="98" ht="15.75">
      <c r="I98" s="307"/>
    </row>
    <row r="99" ht="15.75">
      <c r="I99" s="307"/>
    </row>
    <row r="100" ht="9" customHeight="1">
      <c r="I100" s="307"/>
    </row>
    <row r="101" spans="2:10" ht="18">
      <c r="B101" s="633" t="s">
        <v>456</v>
      </c>
      <c r="C101" s="633"/>
      <c r="D101" s="633"/>
      <c r="E101" s="633"/>
      <c r="F101" s="633"/>
      <c r="G101" s="633"/>
      <c r="H101" s="633"/>
      <c r="I101" s="633"/>
      <c r="J101" s="633"/>
    </row>
    <row r="102" spans="2:10" ht="18">
      <c r="B102" s="633" t="s">
        <v>89</v>
      </c>
      <c r="C102" s="633"/>
      <c r="D102" s="633"/>
      <c r="E102" s="633"/>
      <c r="F102" s="633"/>
      <c r="G102" s="633"/>
      <c r="H102" s="633"/>
      <c r="I102" s="633"/>
      <c r="J102" s="633"/>
    </row>
    <row r="103" spans="2:10" ht="18">
      <c r="B103" s="660" t="s">
        <v>181</v>
      </c>
      <c r="C103" s="660"/>
      <c r="D103" s="660"/>
      <c r="E103" s="660"/>
      <c r="F103" s="660"/>
      <c r="G103" s="660"/>
      <c r="H103" s="660"/>
      <c r="I103" s="660"/>
      <c r="J103" s="660"/>
    </row>
    <row r="104" spans="2:10" ht="18" hidden="1">
      <c r="B104" s="297"/>
      <c r="C104" s="297" t="s">
        <v>254</v>
      </c>
      <c r="D104" s="297"/>
      <c r="E104" s="297"/>
      <c r="F104" s="297"/>
      <c r="G104" s="297"/>
      <c r="H104" s="297"/>
      <c r="I104" s="297"/>
      <c r="J104" s="297"/>
    </row>
    <row r="105" spans="2:10" ht="15.75">
      <c r="B105" s="634" t="s">
        <v>484</v>
      </c>
      <c r="C105" s="634"/>
      <c r="D105" s="634"/>
      <c r="E105" s="634"/>
      <c r="F105" s="634"/>
      <c r="G105" s="634"/>
      <c r="H105" s="634"/>
      <c r="I105" s="634"/>
      <c r="J105" s="634"/>
    </row>
    <row r="106" ht="4.5" customHeight="1"/>
    <row r="107" spans="2:9" ht="15.75">
      <c r="B107" s="645" t="s">
        <v>50</v>
      </c>
      <c r="C107" s="645"/>
      <c r="D107" s="645"/>
      <c r="E107" s="661"/>
      <c r="F107" s="71"/>
      <c r="G107" s="662" t="s">
        <v>83</v>
      </c>
      <c r="H107" s="662"/>
      <c r="I107" s="663"/>
    </row>
    <row r="108" spans="2:10" ht="15.75">
      <c r="B108" s="645"/>
      <c r="C108" s="645"/>
      <c r="D108" s="645"/>
      <c r="E108" s="661"/>
      <c r="F108" s="71"/>
      <c r="G108" s="610" t="s">
        <v>329</v>
      </c>
      <c r="H108" s="332"/>
      <c r="I108" s="301" t="s">
        <v>222</v>
      </c>
      <c r="J108" s="25"/>
    </row>
    <row r="109" spans="2:10" ht="15.75">
      <c r="B109" s="22" t="s">
        <v>455</v>
      </c>
      <c r="C109" s="22"/>
      <c r="D109" s="22"/>
      <c r="E109" s="247"/>
      <c r="F109" s="87"/>
      <c r="G109" s="333"/>
      <c r="H109" s="87"/>
      <c r="I109" s="333"/>
      <c r="J109" s="25"/>
    </row>
    <row r="110" spans="2:9" ht="9.75" customHeight="1">
      <c r="B110" s="334"/>
      <c r="E110" s="218"/>
      <c r="F110" s="7"/>
      <c r="G110" s="7"/>
      <c r="H110" s="7"/>
      <c r="I110" s="7"/>
    </row>
    <row r="111" spans="2:9" ht="15.75">
      <c r="B111" s="335" t="s">
        <v>177</v>
      </c>
      <c r="E111" s="218"/>
      <c r="F111" s="7"/>
      <c r="G111" s="315">
        <f>'IS'!I38</f>
        <v>20560797.836904757</v>
      </c>
      <c r="H111" s="7"/>
      <c r="I111" s="315">
        <v>5789771</v>
      </c>
    </row>
    <row r="112" spans="2:9" ht="15.75">
      <c r="B112" s="334" t="s">
        <v>183</v>
      </c>
      <c r="E112" s="218"/>
      <c r="F112" s="7"/>
      <c r="G112" s="89"/>
      <c r="H112" s="7"/>
      <c r="I112" s="89"/>
    </row>
    <row r="113" spans="2:9" ht="15.75">
      <c r="B113" s="334" t="s">
        <v>273</v>
      </c>
      <c r="E113" s="218"/>
      <c r="F113" s="7"/>
      <c r="G113" s="89">
        <v>5714326</v>
      </c>
      <c r="H113" s="7"/>
      <c r="I113" s="89">
        <v>3245433</v>
      </c>
    </row>
    <row r="114" spans="2:9" ht="15.75">
      <c r="B114" s="334" t="s">
        <v>33</v>
      </c>
      <c r="E114" s="218"/>
      <c r="F114" s="7"/>
      <c r="G114" s="89">
        <f>'Note 19-37'!G154</f>
        <v>3597268.96071429</v>
      </c>
      <c r="H114" s="7"/>
      <c r="I114" s="89">
        <v>1631396</v>
      </c>
    </row>
    <row r="115" spans="2:9" ht="15.75">
      <c r="B115" s="334" t="s">
        <v>405</v>
      </c>
      <c r="E115" s="218"/>
      <c r="F115" s="7"/>
      <c r="G115" s="89">
        <f>'IS'!I27</f>
        <v>1332344.9523809524</v>
      </c>
      <c r="H115" s="7"/>
      <c r="I115" s="89"/>
    </row>
    <row r="116" spans="2:9" ht="15.75">
      <c r="B116" s="88" t="s">
        <v>172</v>
      </c>
      <c r="E116" s="218"/>
      <c r="F116" s="7"/>
      <c r="G116" s="89">
        <f>'Note 19-37'!G164</f>
        <v>2488832.25</v>
      </c>
      <c r="H116" s="7"/>
      <c r="I116" s="89">
        <v>735811</v>
      </c>
    </row>
    <row r="117" spans="2:9" ht="15.75">
      <c r="B117" s="88" t="s">
        <v>257</v>
      </c>
      <c r="E117" s="218"/>
      <c r="F117" s="7"/>
      <c r="G117" s="89">
        <v>658201</v>
      </c>
      <c r="H117" s="7"/>
      <c r="I117" s="89">
        <v>10879</v>
      </c>
    </row>
    <row r="118" spans="2:9" ht="15.75">
      <c r="B118" s="334" t="s">
        <v>179</v>
      </c>
      <c r="E118" s="218"/>
      <c r="F118" s="7"/>
      <c r="G118" s="89">
        <v>-1051256</v>
      </c>
      <c r="H118" s="7"/>
      <c r="I118" s="89">
        <v>-1403656</v>
      </c>
    </row>
    <row r="119" spans="2:9" ht="15.75">
      <c r="B119" s="88" t="s">
        <v>178</v>
      </c>
      <c r="E119" s="218"/>
      <c r="F119" s="7"/>
      <c r="G119" s="89">
        <v>-184407</v>
      </c>
      <c r="H119" s="7"/>
      <c r="I119" s="89">
        <v>-614639</v>
      </c>
    </row>
    <row r="120" spans="2:9" ht="15.75">
      <c r="B120" s="88" t="s">
        <v>380</v>
      </c>
      <c r="E120" s="218"/>
      <c r="F120" s="7"/>
      <c r="G120" s="89">
        <v>-60429612</v>
      </c>
      <c r="H120" s="7"/>
      <c r="I120" s="89">
        <v>-7663427</v>
      </c>
    </row>
    <row r="121" spans="2:9" ht="15.75">
      <c r="B121" s="107" t="s">
        <v>377</v>
      </c>
      <c r="E121" s="218"/>
      <c r="F121" s="7"/>
      <c r="G121" s="89">
        <v>-2475609</v>
      </c>
      <c r="H121" s="7"/>
      <c r="I121" s="89">
        <v>-13563000</v>
      </c>
    </row>
    <row r="122" spans="2:9" ht="15.75">
      <c r="B122" s="107" t="s">
        <v>376</v>
      </c>
      <c r="E122" s="218"/>
      <c r="F122" s="7"/>
      <c r="G122" s="89">
        <v>-13426570</v>
      </c>
      <c r="H122" s="7"/>
      <c r="I122" s="89"/>
    </row>
    <row r="123" spans="2:9" ht="15.75">
      <c r="B123" s="88" t="s">
        <v>392</v>
      </c>
      <c r="E123" s="218"/>
      <c r="F123" s="7"/>
      <c r="G123" s="89">
        <v>-483408</v>
      </c>
      <c r="H123" s="7"/>
      <c r="I123" s="89"/>
    </row>
    <row r="124" spans="2:9" ht="15.75">
      <c r="B124" s="88" t="s">
        <v>271</v>
      </c>
      <c r="E124" s="218"/>
      <c r="F124" s="7"/>
      <c r="G124" s="89">
        <v>0</v>
      </c>
      <c r="H124" s="7"/>
      <c r="I124" s="89">
        <v>5734125</v>
      </c>
    </row>
    <row r="125" spans="2:9" ht="15.75">
      <c r="B125" s="88" t="s">
        <v>182</v>
      </c>
      <c r="E125" s="218"/>
      <c r="F125" s="7"/>
      <c r="G125" s="89">
        <v>281789</v>
      </c>
      <c r="H125" s="7"/>
      <c r="I125" s="89">
        <v>168183</v>
      </c>
    </row>
    <row r="126" spans="2:9" ht="15.75">
      <c r="B126" s="338" t="s">
        <v>378</v>
      </c>
      <c r="E126" s="218"/>
      <c r="F126" s="7"/>
      <c r="G126" s="89">
        <v>-6938051</v>
      </c>
      <c r="H126" s="7"/>
      <c r="I126" s="89">
        <v>6938050</v>
      </c>
    </row>
    <row r="127" spans="2:9" ht="15.75">
      <c r="B127" s="88" t="s">
        <v>404</v>
      </c>
      <c r="E127" s="218"/>
      <c r="F127" s="7"/>
      <c r="G127" s="90">
        <v>0</v>
      </c>
      <c r="H127" s="7"/>
      <c r="I127" s="90">
        <v>-535356</v>
      </c>
    </row>
    <row r="128" spans="2:12" ht="18">
      <c r="B128" s="24" t="s">
        <v>180</v>
      </c>
      <c r="E128" s="218"/>
      <c r="F128" s="7"/>
      <c r="G128" s="12">
        <f>SUM(G111:G126)</f>
        <v>-50355353</v>
      </c>
      <c r="H128" s="7"/>
      <c r="I128" s="12">
        <f>SUM(I111:I127)</f>
        <v>473570</v>
      </c>
      <c r="K128" s="91"/>
      <c r="L128" s="91"/>
    </row>
    <row r="129" spans="5:9" ht="9.75" customHeight="1">
      <c r="E129" s="218"/>
      <c r="F129" s="7"/>
      <c r="G129" s="7"/>
      <c r="H129" s="7"/>
      <c r="I129" s="9"/>
    </row>
    <row r="130" spans="2:9" ht="15.75">
      <c r="B130" s="24" t="s">
        <v>260</v>
      </c>
      <c r="E130" s="218"/>
      <c r="F130" s="7"/>
      <c r="G130" s="7"/>
      <c r="H130" s="7"/>
      <c r="I130" s="238"/>
    </row>
    <row r="131" spans="2:9" ht="15.75">
      <c r="B131" s="88" t="s">
        <v>173</v>
      </c>
      <c r="E131" s="218"/>
      <c r="F131" s="7"/>
      <c r="G131" s="305">
        <v>-3513063</v>
      </c>
      <c r="H131" s="7"/>
      <c r="I131" s="302">
        <v>-17475562</v>
      </c>
    </row>
    <row r="132" spans="2:9" ht="15.75">
      <c r="B132" s="88" t="s">
        <v>320</v>
      </c>
      <c r="E132" s="218"/>
      <c r="F132" s="7"/>
      <c r="G132" s="89"/>
      <c r="H132" s="7"/>
      <c r="I132" s="89">
        <v>-115320243</v>
      </c>
    </row>
    <row r="133" spans="5:9" ht="7.5" customHeight="1">
      <c r="E133" s="218"/>
      <c r="F133" s="7"/>
      <c r="G133" s="90"/>
      <c r="H133" s="7"/>
      <c r="I133" s="90"/>
    </row>
    <row r="134" spans="2:9" ht="18">
      <c r="B134" s="24" t="s">
        <v>175</v>
      </c>
      <c r="E134" s="218"/>
      <c r="F134" s="7"/>
      <c r="G134" s="12">
        <f>SUM(G131:G133)</f>
        <v>-3513063</v>
      </c>
      <c r="H134" s="7"/>
      <c r="I134" s="12">
        <f>SUM(I131:I133)</f>
        <v>-132795805</v>
      </c>
    </row>
    <row r="135" spans="5:9" ht="9.75" customHeight="1">
      <c r="E135" s="218"/>
      <c r="F135" s="7"/>
      <c r="G135" s="7"/>
      <c r="H135" s="7"/>
      <c r="I135" s="7"/>
    </row>
    <row r="136" spans="2:9" ht="15.75">
      <c r="B136" s="24" t="s">
        <v>174</v>
      </c>
      <c r="E136" s="218"/>
      <c r="F136" s="7"/>
      <c r="G136" s="7"/>
      <c r="H136" s="7"/>
      <c r="I136" s="7"/>
    </row>
    <row r="137" spans="2:9" ht="15.75">
      <c r="B137" s="119" t="s">
        <v>448</v>
      </c>
      <c r="E137" s="218"/>
      <c r="F137" s="7"/>
      <c r="G137" s="121">
        <v>25738082</v>
      </c>
      <c r="H137" s="7"/>
      <c r="I137" s="302">
        <v>30175237</v>
      </c>
    </row>
    <row r="138" spans="2:9" ht="15.75">
      <c r="B138" s="119" t="s">
        <v>259</v>
      </c>
      <c r="E138" s="218"/>
      <c r="F138" s="7"/>
      <c r="G138" s="308">
        <v>61824.4</v>
      </c>
      <c r="H138" s="7"/>
      <c r="I138" s="89">
        <v>6381</v>
      </c>
    </row>
    <row r="139" spans="2:9" ht="15.75">
      <c r="B139" s="119" t="s">
        <v>239</v>
      </c>
      <c r="E139" s="218"/>
      <c r="F139" s="7"/>
      <c r="G139" s="309">
        <v>0</v>
      </c>
      <c r="H139" s="7"/>
      <c r="I139" s="89">
        <v>-10992873</v>
      </c>
    </row>
    <row r="140" spans="2:9" ht="15.75">
      <c r="B140" s="119" t="s">
        <v>238</v>
      </c>
      <c r="E140" s="218"/>
      <c r="F140" s="7"/>
      <c r="G140" s="309">
        <v>0</v>
      </c>
      <c r="H140" s="7"/>
      <c r="I140" s="89">
        <v>-106500</v>
      </c>
    </row>
    <row r="141" spans="2:9" ht="15.75">
      <c r="B141" s="119" t="s">
        <v>449</v>
      </c>
      <c r="E141" s="218"/>
      <c r="F141" s="7"/>
      <c r="G141" s="311">
        <v>-5328967</v>
      </c>
      <c r="H141" s="7"/>
      <c r="I141" s="90">
        <v>-1062092</v>
      </c>
    </row>
    <row r="142" spans="2:9" ht="15.75">
      <c r="B142" s="87"/>
      <c r="C142" s="87"/>
      <c r="D142" s="87"/>
      <c r="E142" s="218"/>
      <c r="F142" s="7"/>
      <c r="G142" s="336">
        <f>SUM(G137:G141)</f>
        <v>20470939.4</v>
      </c>
      <c r="H142" s="8"/>
      <c r="I142" s="336">
        <f>SUM(I137:I141)</f>
        <v>18020153</v>
      </c>
    </row>
    <row r="143" spans="2:9" ht="15.75">
      <c r="B143" s="87"/>
      <c r="C143" s="87"/>
      <c r="D143" s="87"/>
      <c r="E143" s="218"/>
      <c r="F143" s="7"/>
      <c r="G143" s="7"/>
      <c r="H143" s="7"/>
      <c r="I143" s="7"/>
    </row>
    <row r="144" spans="2:9" ht="15.75">
      <c r="B144" s="24" t="s">
        <v>176</v>
      </c>
      <c r="E144" s="218"/>
      <c r="F144" s="7"/>
      <c r="G144" s="315">
        <f>G128+G134+G142</f>
        <v>-33397476.6</v>
      </c>
      <c r="H144" s="7"/>
      <c r="I144" s="315">
        <f>I128+I134+I142</f>
        <v>-114302082</v>
      </c>
    </row>
    <row r="145" spans="2:9" ht="15.75">
      <c r="B145" s="88" t="s">
        <v>457</v>
      </c>
      <c r="E145" s="218"/>
      <c r="F145" s="7"/>
      <c r="G145" s="90">
        <v>52859919</v>
      </c>
      <c r="H145" s="7"/>
      <c r="I145" s="90">
        <v>167162001</v>
      </c>
    </row>
    <row r="146" spans="2:12" ht="18">
      <c r="B146" s="24" t="s">
        <v>452</v>
      </c>
      <c r="E146" s="218"/>
      <c r="F146" s="7"/>
      <c r="G146" s="219">
        <f>SUM(G144:G145)</f>
        <v>19462442.4</v>
      </c>
      <c r="H146" s="7"/>
      <c r="I146" s="219">
        <f>SUM(I144:I145)</f>
        <v>52859919</v>
      </c>
      <c r="K146" s="91">
        <f>G31</f>
        <v>19462442.4</v>
      </c>
      <c r="L146" s="91">
        <f>G146-K146</f>
        <v>0</v>
      </c>
    </row>
    <row r="147" spans="5:9" ht="9" customHeight="1">
      <c r="E147" s="218"/>
      <c r="F147" s="7"/>
      <c r="G147" s="7"/>
      <c r="H147" s="7"/>
      <c r="I147" s="7"/>
    </row>
    <row r="148" spans="2:9" ht="15.75">
      <c r="B148" s="664" t="str">
        <f>B35</f>
        <v>The  annexed Notes ( 1- 39   ) form an integral part of these financial statements and approved by the  Board of Directors on 22.10.2023</v>
      </c>
      <c r="C148" s="664"/>
      <c r="D148" s="664"/>
      <c r="E148" s="664"/>
      <c r="F148" s="664"/>
      <c r="G148" s="664"/>
      <c r="H148" s="664"/>
      <c r="I148" s="664"/>
    </row>
    <row r="149" spans="2:9" ht="15.75">
      <c r="B149" s="664"/>
      <c r="C149" s="664"/>
      <c r="D149" s="664"/>
      <c r="E149" s="664"/>
      <c r="F149" s="664"/>
      <c r="G149" s="664"/>
      <c r="H149" s="664"/>
      <c r="I149" s="664"/>
    </row>
    <row r="150" spans="2:10" ht="9" customHeight="1">
      <c r="B150" s="249"/>
      <c r="C150" s="249"/>
      <c r="D150" s="249"/>
      <c r="E150" s="249"/>
      <c r="F150" s="249"/>
      <c r="G150" s="249"/>
      <c r="H150" s="249"/>
      <c r="I150" s="249"/>
      <c r="J150" s="249"/>
    </row>
    <row r="151" spans="2:10" ht="15.75">
      <c r="B151" s="520" t="s">
        <v>511</v>
      </c>
      <c r="C151" s="249"/>
      <c r="D151" s="249"/>
      <c r="E151" s="249"/>
      <c r="F151" s="249"/>
      <c r="G151" s="249"/>
      <c r="H151" s="249"/>
      <c r="I151" s="611" t="s">
        <v>507</v>
      </c>
      <c r="J151" s="249"/>
    </row>
    <row r="152" spans="2:10" ht="15.75">
      <c r="B152" s="656" t="s">
        <v>319</v>
      </c>
      <c r="C152" s="656"/>
      <c r="D152" s="656"/>
      <c r="E152" s="656"/>
      <c r="F152" s="656"/>
      <c r="G152" s="656"/>
      <c r="H152" s="656"/>
      <c r="I152" s="656"/>
      <c r="J152" s="656"/>
    </row>
    <row r="153" spans="2:10" ht="10.5" customHeight="1">
      <c r="B153" s="598" t="s">
        <v>517</v>
      </c>
      <c r="C153" s="598"/>
      <c r="D153" s="598"/>
      <c r="E153" s="598"/>
      <c r="F153" s="598"/>
      <c r="G153" s="598"/>
      <c r="H153" s="598"/>
      <c r="I153" s="598"/>
      <c r="J153" s="598"/>
    </row>
    <row r="154" spans="2:10" ht="15.75">
      <c r="B154" s="597" t="str">
        <f>'IS'!B58</f>
        <v>Place:Dhaka,Bangladesh</v>
      </c>
      <c r="C154" s="249"/>
      <c r="D154" s="249"/>
      <c r="E154" s="249"/>
      <c r="F154" s="249"/>
      <c r="G154" s="249"/>
      <c r="H154" s="249"/>
      <c r="I154" s="249"/>
      <c r="J154" s="249"/>
    </row>
    <row r="155" spans="2:10" ht="15.75">
      <c r="B155" s="657" t="str">
        <f>'IS'!B59</f>
        <v>Dated: 22.10.2023</v>
      </c>
      <c r="C155" s="657"/>
      <c r="D155" s="657"/>
      <c r="E155" s="657"/>
      <c r="F155" s="657"/>
      <c r="G155" s="657"/>
      <c r="H155" s="657"/>
      <c r="I155" s="657"/>
      <c r="J155" s="657"/>
    </row>
    <row r="156" spans="3:10" ht="15.75">
      <c r="C156" s="249"/>
      <c r="D156" s="249"/>
      <c r="E156" s="249"/>
      <c r="F156" s="249"/>
      <c r="G156" s="249"/>
      <c r="H156" s="249"/>
      <c r="I156" s="249"/>
      <c r="J156" s="249"/>
    </row>
    <row r="157" spans="2:10" ht="15.75">
      <c r="B157" s="220"/>
      <c r="C157" s="220"/>
      <c r="D157" s="220"/>
      <c r="E157" s="220"/>
      <c r="F157" s="220"/>
      <c r="G157" s="220"/>
      <c r="H157" s="220"/>
      <c r="I157" s="220"/>
      <c r="J157" s="220"/>
    </row>
    <row r="158" spans="2:10" ht="15.75">
      <c r="B158" s="183"/>
      <c r="C158" s="183"/>
      <c r="D158" s="183"/>
      <c r="E158" s="296"/>
      <c r="F158" s="183"/>
      <c r="G158" s="211"/>
      <c r="H158" s="211"/>
      <c r="I158" s="211"/>
      <c r="J158" s="183"/>
    </row>
    <row r="159" spans="2:10" ht="15.75">
      <c r="B159" s="130"/>
      <c r="C159" s="130"/>
      <c r="D159" s="130"/>
      <c r="E159" s="296"/>
      <c r="F159" s="183"/>
      <c r="G159" s="658"/>
      <c r="H159" s="658"/>
      <c r="I159" s="658"/>
      <c r="J159" s="212"/>
    </row>
    <row r="160" spans="2:10" ht="15.75">
      <c r="B160" s="213"/>
      <c r="C160" s="213"/>
      <c r="D160" s="213"/>
      <c r="E160" s="296"/>
      <c r="F160" s="183"/>
      <c r="G160" s="659"/>
      <c r="H160" s="659"/>
      <c r="I160" s="659"/>
      <c r="J160" s="214"/>
    </row>
    <row r="161" spans="2:10" ht="15.75">
      <c r="B161" s="215"/>
      <c r="C161" s="215"/>
      <c r="D161" s="215"/>
      <c r="E161" s="216"/>
      <c r="F161" s="215"/>
      <c r="G161" s="215"/>
      <c r="H161" s="215"/>
      <c r="I161" s="215"/>
      <c r="J161" s="215"/>
    </row>
  </sheetData>
  <sheetProtection/>
  <mergeCells count="28">
    <mergeCell ref="B49:J49"/>
    <mergeCell ref="E6:E7"/>
    <mergeCell ref="G46:I46"/>
    <mergeCell ref="G47:I47"/>
    <mergeCell ref="B6:B7"/>
    <mergeCell ref="B35:I35"/>
    <mergeCell ref="B1:J1"/>
    <mergeCell ref="B2:J2"/>
    <mergeCell ref="B4:J4"/>
    <mergeCell ref="G6:I6"/>
    <mergeCell ref="B42:J42"/>
    <mergeCell ref="B40:J40"/>
    <mergeCell ref="B50:J50"/>
    <mergeCell ref="B52:D53"/>
    <mergeCell ref="E52:E53"/>
    <mergeCell ref="G52:I52"/>
    <mergeCell ref="B101:J101"/>
    <mergeCell ref="B105:J105"/>
    <mergeCell ref="B152:J152"/>
    <mergeCell ref="B155:J155"/>
    <mergeCell ref="G159:I159"/>
    <mergeCell ref="G160:I160"/>
    <mergeCell ref="B102:J102"/>
    <mergeCell ref="B103:J103"/>
    <mergeCell ref="B107:D108"/>
    <mergeCell ref="E107:E108"/>
    <mergeCell ref="G107:I107"/>
    <mergeCell ref="B148:I149"/>
  </mergeCells>
  <printOptions/>
  <pageMargins left="0.6" right="0.3" top="0.8" bottom="0.5" header="0.1" footer="0.1"/>
  <pageSetup firstPageNumber="10" useFirstPageNumber="1" horizontalDpi="600" verticalDpi="600" orientation="portrait" paperSize="9" scale="92" r:id="rId2"/>
  <headerFooter differentOddEven="1">
    <oddFooter>&amp;C10</oddFooter>
    <evenFooter>&amp;C9</evenFooter>
  </headerFooter>
  <drawing r:id="rId1"/>
</worksheet>
</file>

<file path=xl/worksheets/sheet6.xml><?xml version="1.0" encoding="utf-8"?>
<worksheet xmlns="http://schemas.openxmlformats.org/spreadsheetml/2006/main" xmlns:r="http://schemas.openxmlformats.org/officeDocument/2006/relationships">
  <dimension ref="A1:U283"/>
  <sheetViews>
    <sheetView view="pageBreakPreview" zoomScaleSheetLayoutView="100" workbookViewId="0" topLeftCell="A252">
      <selection activeCell="N280" sqref="N280"/>
    </sheetView>
  </sheetViews>
  <sheetFormatPr defaultColWidth="9.00390625" defaultRowHeight="15.75"/>
  <cols>
    <col min="1" max="1" width="0.5" style="119" customWidth="1"/>
    <col min="2" max="2" width="7.125" style="349" customWidth="1"/>
    <col min="3" max="3" width="0.875" style="349" customWidth="1"/>
    <col min="4" max="4" width="8.75390625" style="119" customWidth="1"/>
    <col min="5" max="5" width="12.375" style="119" customWidth="1"/>
    <col min="6" max="6" width="11.75390625" style="119" customWidth="1"/>
    <col min="7" max="7" width="8.00390625" style="119" customWidth="1"/>
    <col min="8" max="8" width="12.625" style="119" customWidth="1"/>
    <col min="9" max="9" width="0.6171875" style="119" customWidth="1"/>
    <col min="10" max="10" width="14.75390625" style="119" customWidth="1"/>
    <col min="11" max="11" width="0.74609375" style="119" customWidth="1"/>
    <col min="12" max="12" width="15.125" style="119" customWidth="1"/>
    <col min="13" max="13" width="13.00390625" style="119" customWidth="1"/>
    <col min="14" max="14" width="15.125" style="119" bestFit="1" customWidth="1"/>
    <col min="15" max="15" width="13.625" style="119" bestFit="1" customWidth="1"/>
    <col min="16" max="16" width="9.75390625" style="119" bestFit="1" customWidth="1"/>
    <col min="17" max="17" width="9.125" style="119" bestFit="1" customWidth="1"/>
    <col min="18" max="18" width="11.25390625" style="119" bestFit="1" customWidth="1"/>
    <col min="19" max="19" width="9.00390625" style="119" customWidth="1"/>
    <col min="20" max="20" width="9.125" style="119" bestFit="1" customWidth="1"/>
    <col min="21" max="16384" width="9.00390625" style="119" customWidth="1"/>
  </cols>
  <sheetData>
    <row r="1" spans="1:12" ht="15.75" customHeight="1">
      <c r="A1" s="735" t="s">
        <v>0</v>
      </c>
      <c r="B1" s="735"/>
      <c r="C1" s="735"/>
      <c r="D1" s="735"/>
      <c r="E1" s="735"/>
      <c r="F1" s="735"/>
      <c r="G1" s="735"/>
      <c r="H1" s="735"/>
      <c r="I1" s="735"/>
      <c r="J1" s="735"/>
      <c r="K1" s="735"/>
      <c r="L1" s="735"/>
    </row>
    <row r="2" ht="15" customHeight="1" hidden="1"/>
    <row r="3" spans="1:12" ht="15.75" customHeight="1">
      <c r="A3" s="660" t="s">
        <v>166</v>
      </c>
      <c r="B3" s="660"/>
      <c r="C3" s="660"/>
      <c r="D3" s="660"/>
      <c r="E3" s="660"/>
      <c r="F3" s="660"/>
      <c r="G3" s="660"/>
      <c r="H3" s="660"/>
      <c r="I3" s="660"/>
      <c r="J3" s="660"/>
      <c r="K3" s="660"/>
      <c r="L3" s="660"/>
    </row>
    <row r="4" spans="1:12" ht="15.75">
      <c r="A4" s="634" t="s">
        <v>328</v>
      </c>
      <c r="B4" s="634"/>
      <c r="C4" s="634"/>
      <c r="D4" s="634"/>
      <c r="E4" s="634"/>
      <c r="F4" s="634"/>
      <c r="G4" s="634"/>
      <c r="H4" s="634"/>
      <c r="I4" s="634"/>
      <c r="J4" s="634"/>
      <c r="K4" s="634"/>
      <c r="L4" s="634"/>
    </row>
    <row r="5" spans="2:12" ht="15.75">
      <c r="B5" s="732" t="s">
        <v>310</v>
      </c>
      <c r="C5" s="310"/>
      <c r="D5" s="719" t="s">
        <v>311</v>
      </c>
      <c r="E5" s="720"/>
      <c r="F5" s="720"/>
      <c r="G5" s="720"/>
      <c r="H5" s="721"/>
      <c r="I5" s="132"/>
      <c r="J5" s="732" t="s">
        <v>279</v>
      </c>
      <c r="K5" s="732"/>
      <c r="L5" s="732"/>
    </row>
    <row r="6" spans="2:12" ht="14.25" customHeight="1">
      <c r="B6" s="732"/>
      <c r="C6" s="310"/>
      <c r="D6" s="722"/>
      <c r="E6" s="723"/>
      <c r="F6" s="723"/>
      <c r="G6" s="723"/>
      <c r="H6" s="724"/>
      <c r="I6" s="132"/>
      <c r="J6" s="350">
        <v>45107</v>
      </c>
      <c r="K6" s="351"/>
      <c r="L6" s="350">
        <v>44742</v>
      </c>
    </row>
    <row r="7" spans="2:12" ht="17.25" customHeight="1">
      <c r="B7" s="352" t="s">
        <v>77</v>
      </c>
      <c r="C7" s="352"/>
      <c r="D7" s="123" t="str">
        <f>"Property, Plant &amp; Equipment:  Tk. "&amp;FIXED(J12,0)</f>
        <v>Property, Plant &amp; Equipment:  Tk. 89,418,974</v>
      </c>
      <c r="E7" s="353"/>
      <c r="F7" s="353"/>
      <c r="G7" s="353"/>
      <c r="H7" s="354"/>
      <c r="I7" s="354"/>
      <c r="J7" s="355"/>
      <c r="K7" s="355"/>
      <c r="L7" s="355"/>
    </row>
    <row r="8" spans="2:12" ht="17.25" customHeight="1">
      <c r="B8" s="352"/>
      <c r="C8" s="352"/>
      <c r="D8" s="704" t="s">
        <v>276</v>
      </c>
      <c r="E8" s="704"/>
      <c r="F8" s="704"/>
      <c r="G8" s="704"/>
      <c r="H8" s="704"/>
      <c r="I8" s="354"/>
      <c r="J8" s="355"/>
      <c r="K8" s="355"/>
      <c r="L8" s="355"/>
    </row>
    <row r="9" spans="2:12" ht="15.75">
      <c r="B9" s="357"/>
      <c r="C9" s="357"/>
      <c r="D9" s="356" t="s">
        <v>277</v>
      </c>
      <c r="E9" s="353"/>
      <c r="F9" s="353"/>
      <c r="G9" s="726"/>
      <c r="H9" s="726"/>
      <c r="I9" s="358"/>
      <c r="J9" s="359">
        <f>PPE!D21</f>
        <v>99372579</v>
      </c>
      <c r="K9" s="358"/>
      <c r="L9" s="359">
        <v>95910776</v>
      </c>
    </row>
    <row r="10" spans="2:12" ht="15.75">
      <c r="B10" s="357"/>
      <c r="C10" s="357"/>
      <c r="D10" s="356" t="s">
        <v>278</v>
      </c>
      <c r="E10" s="353"/>
      <c r="F10" s="353"/>
      <c r="G10" s="353"/>
      <c r="H10" s="354"/>
      <c r="I10" s="354"/>
      <c r="J10" s="359">
        <f>PPE!H21</f>
        <v>9953605.480000002</v>
      </c>
      <c r="K10" s="355"/>
      <c r="L10" s="359">
        <v>4239281</v>
      </c>
    </row>
    <row r="11" spans="2:12" ht="15.75" customHeight="1" hidden="1">
      <c r="B11" s="357"/>
      <c r="C11" s="357"/>
      <c r="D11" s="360"/>
      <c r="E11" s="353"/>
      <c r="F11" s="353"/>
      <c r="G11" s="353"/>
      <c r="H11" s="354"/>
      <c r="I11" s="354"/>
      <c r="J11" s="355"/>
      <c r="K11" s="355"/>
      <c r="L11" s="355"/>
    </row>
    <row r="12" spans="2:12" ht="13.5" customHeight="1" thickBot="1">
      <c r="B12" s="357"/>
      <c r="C12" s="357"/>
      <c r="D12" s="123" t="s">
        <v>165</v>
      </c>
      <c r="E12" s="353"/>
      <c r="F12" s="353"/>
      <c r="G12" s="353"/>
      <c r="H12" s="354"/>
      <c r="I12" s="354"/>
      <c r="J12" s="361">
        <f>J9-J10</f>
        <v>89418973.52</v>
      </c>
      <c r="K12" s="355"/>
      <c r="L12" s="361">
        <f>L9-L10</f>
        <v>91671495</v>
      </c>
    </row>
    <row r="13" spans="2:12" ht="8.25" customHeight="1" hidden="1">
      <c r="B13" s="357"/>
      <c r="C13" s="357"/>
      <c r="D13" s="736" t="s">
        <v>23</v>
      </c>
      <c r="E13" s="736"/>
      <c r="F13" s="736"/>
      <c r="G13" s="736"/>
      <c r="H13" s="736"/>
      <c r="I13" s="354"/>
      <c r="J13" s="355"/>
      <c r="K13" s="355"/>
      <c r="L13" s="355"/>
    </row>
    <row r="14" spans="2:12" ht="16.5" customHeight="1" thickTop="1">
      <c r="B14" s="362"/>
      <c r="C14" s="362"/>
      <c r="D14" s="363"/>
      <c r="E14" s="364" t="s">
        <v>151</v>
      </c>
      <c r="F14" s="364"/>
      <c r="G14" s="364"/>
      <c r="H14" s="364"/>
      <c r="I14" s="354"/>
      <c r="J14" s="355"/>
      <c r="K14" s="355"/>
      <c r="L14" s="355"/>
    </row>
    <row r="15" spans="2:12" ht="15.75">
      <c r="B15" s="352">
        <v>4</v>
      </c>
      <c r="C15" s="352"/>
      <c r="D15" s="123" t="str">
        <f>"Construction in Progress : "&amp;FIXED(J27,0)</f>
        <v>Construction in Progress : 128,934,072</v>
      </c>
      <c r="E15" s="353"/>
      <c r="F15" s="353"/>
      <c r="G15" s="353"/>
      <c r="H15" s="354"/>
      <c r="I15" s="354"/>
      <c r="J15" s="355"/>
      <c r="K15" s="355"/>
      <c r="L15" s="355"/>
    </row>
    <row r="16" spans="2:12" ht="15.75">
      <c r="B16" s="357"/>
      <c r="C16" s="357"/>
      <c r="D16" s="123" t="s">
        <v>282</v>
      </c>
      <c r="E16" s="353"/>
      <c r="F16" s="353"/>
      <c r="G16" s="353"/>
      <c r="H16" s="354"/>
      <c r="I16" s="354"/>
      <c r="J16" s="355"/>
      <c r="K16" s="355"/>
      <c r="L16" s="355"/>
    </row>
    <row r="17" spans="2:12" ht="15.75">
      <c r="B17" s="357"/>
      <c r="C17" s="357"/>
      <c r="D17" s="353" t="s">
        <v>27</v>
      </c>
      <c r="E17" s="353"/>
      <c r="F17" s="353"/>
      <c r="G17" s="353"/>
      <c r="H17" s="354"/>
      <c r="I17" s="354"/>
      <c r="J17" s="359">
        <f>L22</f>
        <v>0</v>
      </c>
      <c r="K17" s="355"/>
      <c r="L17" s="359">
        <v>55114753</v>
      </c>
    </row>
    <row r="18" spans="2:12" ht="15.75">
      <c r="B18" s="357"/>
      <c r="C18" s="357"/>
      <c r="D18" s="353" t="s">
        <v>156</v>
      </c>
      <c r="E18" s="353"/>
      <c r="F18" s="353"/>
      <c r="G18" s="353"/>
      <c r="H18" s="354"/>
      <c r="I18" s="354"/>
      <c r="J18" s="365">
        <v>0</v>
      </c>
      <c r="K18" s="355"/>
      <c r="L18" s="365"/>
    </row>
    <row r="19" spans="2:12" ht="15.75">
      <c r="B19" s="733"/>
      <c r="C19" s="733"/>
      <c r="D19" s="733"/>
      <c r="E19" s="733"/>
      <c r="F19" s="733"/>
      <c r="G19" s="733"/>
      <c r="H19" s="733"/>
      <c r="I19" s="354"/>
      <c r="J19" s="355">
        <f>SUM(J17:J18)</f>
        <v>0</v>
      </c>
      <c r="K19" s="355"/>
      <c r="L19" s="355">
        <f>SUM(L17:L18)</f>
        <v>55114753</v>
      </c>
    </row>
    <row r="20" spans="2:12" ht="15.75">
      <c r="B20" s="357"/>
      <c r="C20" s="357"/>
      <c r="D20" s="353" t="s">
        <v>192</v>
      </c>
      <c r="E20" s="353"/>
      <c r="F20" s="353"/>
      <c r="G20" s="353"/>
      <c r="H20" s="354"/>
      <c r="I20" s="354"/>
      <c r="J20" s="359">
        <v>0</v>
      </c>
      <c r="K20" s="355"/>
      <c r="L20" s="359">
        <v>-27557377</v>
      </c>
    </row>
    <row r="21" spans="2:12" ht="15.75">
      <c r="B21" s="357"/>
      <c r="C21" s="357"/>
      <c r="D21" s="353" t="s">
        <v>193</v>
      </c>
      <c r="E21" s="353"/>
      <c r="F21" s="353"/>
      <c r="G21" s="353"/>
      <c r="H21" s="354"/>
      <c r="I21" s="354"/>
      <c r="J21" s="365">
        <v>0</v>
      </c>
      <c r="K21" s="355"/>
      <c r="L21" s="365">
        <v>-27557376</v>
      </c>
    </row>
    <row r="22" spans="4:12" ht="16.5">
      <c r="D22" s="734" t="s">
        <v>280</v>
      </c>
      <c r="E22" s="734"/>
      <c r="F22" s="734"/>
      <c r="G22" s="734"/>
      <c r="H22" s="734"/>
      <c r="I22" s="354"/>
      <c r="J22" s="478">
        <f>SUM(J19:J21)</f>
        <v>0</v>
      </c>
      <c r="K22" s="355"/>
      <c r="L22" s="478">
        <v>0</v>
      </c>
    </row>
    <row r="23" spans="4:12" ht="16.5">
      <c r="D23" s="535"/>
      <c r="E23" s="535"/>
      <c r="F23" s="535"/>
      <c r="G23" s="535"/>
      <c r="H23" s="535"/>
      <c r="I23" s="354"/>
      <c r="J23" s="355"/>
      <c r="K23" s="355"/>
      <c r="L23" s="478"/>
    </row>
    <row r="24" spans="2:12" ht="15.75">
      <c r="B24" s="357"/>
      <c r="C24" s="357"/>
      <c r="D24" s="123" t="s">
        <v>283</v>
      </c>
      <c r="E24" s="353"/>
      <c r="F24" s="353"/>
      <c r="G24" s="353"/>
      <c r="H24" s="354"/>
      <c r="I24" s="354"/>
      <c r="J24" s="359"/>
      <c r="K24" s="355"/>
      <c r="L24" s="359"/>
    </row>
    <row r="25" spans="2:15" ht="15.75">
      <c r="B25" s="357"/>
      <c r="C25" s="357"/>
      <c r="D25" s="353" t="s">
        <v>27</v>
      </c>
      <c r="E25" s="353"/>
      <c r="F25" s="353"/>
      <c r="G25" s="353"/>
      <c r="H25" s="354"/>
      <c r="I25" s="354"/>
      <c r="J25" s="359">
        <f>L27</f>
        <v>128882812</v>
      </c>
      <c r="K25" s="355"/>
      <c r="L25" s="359">
        <v>118690639</v>
      </c>
      <c r="O25" s="125"/>
    </row>
    <row r="26" spans="2:12" ht="15.75">
      <c r="B26" s="357"/>
      <c r="C26" s="357"/>
      <c r="D26" s="353" t="s">
        <v>156</v>
      </c>
      <c r="E26" s="353"/>
      <c r="F26" s="353"/>
      <c r="G26" s="353"/>
      <c r="H26" s="354"/>
      <c r="I26" s="354">
        <f>'Note 3-18'!J170</f>
        <v>-5476950</v>
      </c>
      <c r="J26" s="365">
        <v>51260</v>
      </c>
      <c r="K26" s="355"/>
      <c r="L26" s="365">
        <v>10192173</v>
      </c>
    </row>
    <row r="27" spans="2:12" ht="15.75">
      <c r="B27" s="357"/>
      <c r="C27" s="357"/>
      <c r="D27" s="734" t="s">
        <v>281</v>
      </c>
      <c r="E27" s="734"/>
      <c r="F27" s="734"/>
      <c r="G27" s="734"/>
      <c r="H27" s="734"/>
      <c r="I27" s="354"/>
      <c r="J27" s="355">
        <f>SUM(J25:J26)</f>
        <v>128934072</v>
      </c>
      <c r="K27" s="355"/>
      <c r="L27" s="355">
        <f>SUM(L25:L26)</f>
        <v>128882812</v>
      </c>
    </row>
    <row r="28" spans="2:12" ht="15.75">
      <c r="B28" s="357"/>
      <c r="C28" s="357"/>
      <c r="D28" s="353"/>
      <c r="E28" s="353"/>
      <c r="F28" s="353"/>
      <c r="G28" s="353"/>
      <c r="H28" s="354"/>
      <c r="I28" s="354"/>
      <c r="J28" s="359"/>
      <c r="K28" s="355"/>
      <c r="L28" s="359">
        <v>0</v>
      </c>
    </row>
    <row r="29" spans="2:12" ht="16.5" thickBot="1">
      <c r="B29" s="357"/>
      <c r="C29" s="357"/>
      <c r="D29" s="123" t="s">
        <v>284</v>
      </c>
      <c r="E29" s="353"/>
      <c r="F29" s="353"/>
      <c r="G29" s="353"/>
      <c r="H29" s="354"/>
      <c r="I29" s="354"/>
      <c r="J29" s="366">
        <f>J22+J27</f>
        <v>128934072</v>
      </c>
      <c r="K29" s="355"/>
      <c r="L29" s="366">
        <f>L22+L27</f>
        <v>128882812</v>
      </c>
    </row>
    <row r="30" spans="2:12" ht="16.5" thickTop="1">
      <c r="B30" s="357"/>
      <c r="C30" s="357"/>
      <c r="D30" s="353"/>
      <c r="E30" s="353"/>
      <c r="F30" s="353"/>
      <c r="G30" s="353"/>
      <c r="H30" s="354"/>
      <c r="I30" s="354"/>
      <c r="J30" s="359"/>
      <c r="K30" s="355"/>
      <c r="L30" s="359"/>
    </row>
    <row r="31" spans="2:12" ht="16.5">
      <c r="B31" s="368">
        <v>5</v>
      </c>
      <c r="C31" s="368"/>
      <c r="D31" s="554" t="str">
        <f>"Inventories  : TK. "&amp;FIXED(J37,0)</f>
        <v>Inventories  : TK. 68,093,039</v>
      </c>
      <c r="E31" s="250"/>
      <c r="F31" s="250"/>
      <c r="G31" s="250"/>
      <c r="H31" s="376"/>
      <c r="I31" s="376"/>
      <c r="J31" s="377"/>
      <c r="K31" s="373"/>
      <c r="L31" s="377"/>
    </row>
    <row r="32" spans="2:12" ht="16.5">
      <c r="B32" s="368"/>
      <c r="C32" s="368"/>
      <c r="D32" s="704" t="s">
        <v>276</v>
      </c>
      <c r="E32" s="704"/>
      <c r="F32" s="704"/>
      <c r="G32" s="704"/>
      <c r="H32" s="704"/>
      <c r="I32" s="376"/>
      <c r="J32" s="377"/>
      <c r="K32" s="373"/>
      <c r="L32" s="377"/>
    </row>
    <row r="33" spans="2:12" ht="16.5">
      <c r="B33" s="375"/>
      <c r="C33" s="375"/>
      <c r="D33" s="127" t="s">
        <v>458</v>
      </c>
      <c r="E33" s="250"/>
      <c r="F33" s="250"/>
      <c r="G33" s="250"/>
      <c r="H33" s="376"/>
      <c r="I33" s="376"/>
      <c r="J33" s="378">
        <f>'Note 19-37'!G31</f>
        <v>3130625</v>
      </c>
      <c r="K33" s="373"/>
      <c r="L33" s="378">
        <v>621515</v>
      </c>
    </row>
    <row r="34" spans="2:18" ht="16.5">
      <c r="B34" s="375"/>
      <c r="C34" s="375"/>
      <c r="D34" s="127" t="s">
        <v>459</v>
      </c>
      <c r="E34" s="250"/>
      <c r="F34" s="250"/>
      <c r="G34" s="250"/>
      <c r="H34" s="376"/>
      <c r="I34" s="376"/>
      <c r="J34" s="378">
        <f>'Note 19-37'!G39</f>
        <v>59533972</v>
      </c>
      <c r="K34" s="373"/>
      <c r="L34" s="378">
        <v>1788150</v>
      </c>
      <c r="N34" s="704"/>
      <c r="O34" s="704"/>
      <c r="P34" s="704"/>
      <c r="Q34" s="704"/>
      <c r="R34" s="704"/>
    </row>
    <row r="35" spans="2:12" ht="16.5">
      <c r="B35" s="375"/>
      <c r="C35" s="375"/>
      <c r="D35" s="127" t="s">
        <v>460</v>
      </c>
      <c r="E35" s="250"/>
      <c r="F35" s="250"/>
      <c r="G35" s="250"/>
      <c r="H35" s="376"/>
      <c r="I35" s="376"/>
      <c r="J35" s="378">
        <f>'Note 19-37'!G78</f>
        <v>5428442</v>
      </c>
      <c r="K35" s="373"/>
      <c r="L35" s="378">
        <v>4253373</v>
      </c>
    </row>
    <row r="36" spans="2:12" ht="16.5">
      <c r="B36" s="375"/>
      <c r="C36" s="375"/>
      <c r="D36" s="127" t="s">
        <v>461</v>
      </c>
      <c r="E36" s="250"/>
      <c r="F36" s="250"/>
      <c r="G36" s="250"/>
      <c r="H36" s="376"/>
      <c r="I36" s="376"/>
      <c r="J36" s="379">
        <f>'Note 19-37'!G87</f>
        <v>0</v>
      </c>
      <c r="K36" s="373"/>
      <c r="L36" s="379">
        <v>1000389</v>
      </c>
    </row>
    <row r="37" spans="2:12" ht="17.25" thickBot="1">
      <c r="B37" s="375"/>
      <c r="C37" s="375"/>
      <c r="D37" s="127"/>
      <c r="E37" s="250"/>
      <c r="F37" s="250"/>
      <c r="G37" s="250"/>
      <c r="H37" s="376"/>
      <c r="I37" s="376"/>
      <c r="J37" s="381">
        <f>SUM(J33:J36)</f>
        <v>68093039</v>
      </c>
      <c r="K37" s="373"/>
      <c r="L37" s="381">
        <f>SUM(L33:L36)</f>
        <v>7663427</v>
      </c>
    </row>
    <row r="38" spans="2:12" ht="1.5" customHeight="1" thickTop="1">
      <c r="B38" s="375"/>
      <c r="C38" s="375"/>
      <c r="D38" s="127"/>
      <c r="E38" s="250"/>
      <c r="F38" s="250"/>
      <c r="G38" s="250"/>
      <c r="H38" s="376"/>
      <c r="I38" s="376"/>
      <c r="J38" s="378"/>
      <c r="K38" s="373"/>
      <c r="L38" s="377"/>
    </row>
    <row r="39" spans="2:12" ht="16.5" hidden="1">
      <c r="B39" s="375"/>
      <c r="C39" s="375"/>
      <c r="D39" s="127"/>
      <c r="E39" s="250"/>
      <c r="F39" s="250"/>
      <c r="G39" s="250"/>
      <c r="H39" s="376"/>
      <c r="I39" s="376"/>
      <c r="J39" s="378"/>
      <c r="K39" s="373"/>
      <c r="L39" s="377"/>
    </row>
    <row r="40" spans="2:12" ht="16.5" hidden="1">
      <c r="B40" s="375"/>
      <c r="C40" s="375"/>
      <c r="D40" s="127"/>
      <c r="E40" s="250"/>
      <c r="F40" s="250"/>
      <c r="G40" s="250"/>
      <c r="H40" s="376"/>
      <c r="I40" s="376"/>
      <c r="J40" s="378"/>
      <c r="K40" s="373"/>
      <c r="L40" s="377"/>
    </row>
    <row r="41" spans="2:12" ht="16.5">
      <c r="B41" s="372">
        <v>6</v>
      </c>
      <c r="C41" s="372"/>
      <c r="D41" s="554" t="str">
        <f>"Accounts receivable  : Tk. "&amp;FIXED(J55,0)</f>
        <v>Accounts receivable  : Tk. 16,023,609</v>
      </c>
      <c r="E41" s="250"/>
      <c r="F41" s="250"/>
      <c r="G41" s="250"/>
      <c r="H41" s="376"/>
      <c r="I41" s="376"/>
      <c r="J41" s="377"/>
      <c r="K41" s="373"/>
      <c r="L41" s="377"/>
    </row>
    <row r="42" spans="2:12" ht="16.5" customHeight="1">
      <c r="B42" s="375"/>
      <c r="C42" s="375"/>
      <c r="D42" s="704" t="s">
        <v>276</v>
      </c>
      <c r="E42" s="704"/>
      <c r="F42" s="704"/>
      <c r="G42" s="704"/>
      <c r="H42" s="704"/>
      <c r="I42" s="376"/>
      <c r="J42" s="377"/>
      <c r="K42" s="373"/>
      <c r="L42" s="377"/>
    </row>
    <row r="43" spans="2:12" ht="1.5" customHeight="1">
      <c r="B43" s="375"/>
      <c r="C43" s="375"/>
      <c r="D43" s="356"/>
      <c r="E43" s="356"/>
      <c r="F43" s="356"/>
      <c r="G43" s="356"/>
      <c r="H43" s="356"/>
      <c r="I43" s="376"/>
      <c r="J43" s="377"/>
      <c r="K43" s="373"/>
      <c r="L43" s="377"/>
    </row>
    <row r="44" spans="2:12" ht="16.5" customHeight="1">
      <c r="B44" s="375"/>
      <c r="C44" s="375"/>
      <c r="D44" s="127" t="s">
        <v>265</v>
      </c>
      <c r="E44" s="250"/>
      <c r="F44" s="250"/>
      <c r="G44" s="250"/>
      <c r="H44" s="376"/>
      <c r="I44" s="376"/>
      <c r="J44" s="378">
        <v>0</v>
      </c>
      <c r="K44" s="373"/>
      <c r="L44" s="378">
        <v>3036000</v>
      </c>
    </row>
    <row r="45" spans="2:12" ht="18" customHeight="1">
      <c r="B45" s="375"/>
      <c r="C45" s="375"/>
      <c r="D45" s="127" t="s">
        <v>266</v>
      </c>
      <c r="E45" s="250"/>
      <c r="F45" s="250"/>
      <c r="G45" s="250"/>
      <c r="H45" s="376"/>
      <c r="I45" s="376"/>
      <c r="J45" s="378">
        <v>557000</v>
      </c>
      <c r="K45" s="373"/>
      <c r="L45" s="378">
        <v>2006000</v>
      </c>
    </row>
    <row r="46" spans="2:12" ht="18" customHeight="1">
      <c r="B46" s="375"/>
      <c r="C46" s="375"/>
      <c r="D46" s="127" t="s">
        <v>267</v>
      </c>
      <c r="E46" s="250"/>
      <c r="F46" s="250"/>
      <c r="G46" s="250"/>
      <c r="H46" s="376"/>
      <c r="I46" s="376"/>
      <c r="J46" s="378">
        <v>307200</v>
      </c>
      <c r="K46" s="373"/>
      <c r="L46" s="378">
        <v>2184600</v>
      </c>
    </row>
    <row r="47" spans="2:12" ht="18" customHeight="1">
      <c r="B47" s="375"/>
      <c r="C47" s="375"/>
      <c r="D47" s="127" t="s">
        <v>366</v>
      </c>
      <c r="E47" s="551"/>
      <c r="F47" s="551"/>
      <c r="G47" s="551"/>
      <c r="H47" s="376"/>
      <c r="I47" s="376"/>
      <c r="J47" s="378">
        <v>2571570</v>
      </c>
      <c r="K47" s="373"/>
      <c r="L47" s="378">
        <v>0</v>
      </c>
    </row>
    <row r="48" spans="2:12" ht="18" customHeight="1">
      <c r="B48" s="375"/>
      <c r="C48" s="375"/>
      <c r="D48" s="127" t="s">
        <v>363</v>
      </c>
      <c r="E48" s="551"/>
      <c r="F48" s="551"/>
      <c r="G48" s="551"/>
      <c r="H48" s="376"/>
      <c r="I48" s="376"/>
      <c r="J48" s="378">
        <v>6196462</v>
      </c>
      <c r="K48" s="373"/>
      <c r="L48" s="378">
        <v>0</v>
      </c>
    </row>
    <row r="49" spans="2:12" ht="18" customHeight="1">
      <c r="B49" s="375"/>
      <c r="C49" s="375"/>
      <c r="D49" s="127" t="s">
        <v>364</v>
      </c>
      <c r="E49" s="551"/>
      <c r="F49" s="551"/>
      <c r="G49" s="551"/>
      <c r="H49" s="376"/>
      <c r="I49" s="376"/>
      <c r="J49" s="378">
        <v>2912017</v>
      </c>
      <c r="K49" s="373"/>
      <c r="L49" s="378">
        <v>0</v>
      </c>
    </row>
    <row r="50" spans="2:12" ht="18" customHeight="1">
      <c r="B50" s="375"/>
      <c r="C50" s="375"/>
      <c r="D50" s="127" t="s">
        <v>365</v>
      </c>
      <c r="E50" s="551"/>
      <c r="F50" s="551"/>
      <c r="G50" s="551"/>
      <c r="H50" s="376"/>
      <c r="I50" s="376"/>
      <c r="J50" s="378">
        <v>37522</v>
      </c>
      <c r="K50" s="373"/>
      <c r="L50" s="378">
        <v>0</v>
      </c>
    </row>
    <row r="51" spans="2:12" ht="18" customHeight="1">
      <c r="B51" s="375"/>
      <c r="C51" s="375"/>
      <c r="D51" s="127" t="s">
        <v>391</v>
      </c>
      <c r="E51" s="579"/>
      <c r="F51" s="579"/>
      <c r="G51" s="579"/>
      <c r="H51" s="376"/>
      <c r="I51" s="376"/>
      <c r="J51" s="378">
        <v>80755</v>
      </c>
      <c r="K51" s="373"/>
      <c r="L51" s="378"/>
    </row>
    <row r="52" spans="2:12" ht="18" customHeight="1">
      <c r="B52" s="375"/>
      <c r="C52" s="375"/>
      <c r="D52" s="127" t="s">
        <v>367</v>
      </c>
      <c r="E52" s="551"/>
      <c r="F52" s="551"/>
      <c r="G52" s="551"/>
      <c r="H52" s="376"/>
      <c r="I52" s="376"/>
      <c r="J52" s="378">
        <v>1203008</v>
      </c>
      <c r="K52" s="373"/>
      <c r="L52" s="378">
        <v>0</v>
      </c>
    </row>
    <row r="53" spans="2:12" ht="18" customHeight="1">
      <c r="B53" s="375"/>
      <c r="C53" s="375"/>
      <c r="D53" s="127" t="s">
        <v>268</v>
      </c>
      <c r="E53" s="250"/>
      <c r="F53" s="250"/>
      <c r="G53" s="250"/>
      <c r="H53" s="376"/>
      <c r="I53" s="376"/>
      <c r="J53" s="378">
        <v>0</v>
      </c>
      <c r="K53" s="373"/>
      <c r="L53" s="378">
        <v>3951400</v>
      </c>
    </row>
    <row r="54" spans="2:12" ht="16.5">
      <c r="B54" s="375"/>
      <c r="C54" s="375"/>
      <c r="D54" s="127" t="s">
        <v>269</v>
      </c>
      <c r="E54" s="250"/>
      <c r="F54" s="250"/>
      <c r="G54" s="250"/>
      <c r="H54" s="376"/>
      <c r="I54" s="376"/>
      <c r="J54" s="379">
        <v>2158075</v>
      </c>
      <c r="K54" s="373"/>
      <c r="L54" s="379">
        <v>2370000</v>
      </c>
    </row>
    <row r="55" spans="2:12" ht="15" customHeight="1" thickBot="1">
      <c r="B55" s="375"/>
      <c r="C55" s="375"/>
      <c r="D55" s="127"/>
      <c r="E55" s="250"/>
      <c r="F55" s="250"/>
      <c r="G55" s="250"/>
      <c r="H55" s="376"/>
      <c r="I55" s="376"/>
      <c r="J55" s="381">
        <f>SUM(J44:J54)</f>
        <v>16023609</v>
      </c>
      <c r="K55" s="373"/>
      <c r="L55" s="381">
        <f>SUM(L44:L54)</f>
        <v>13548000</v>
      </c>
    </row>
    <row r="56" spans="2:12" ht="6" customHeight="1" thickTop="1">
      <c r="B56" s="375"/>
      <c r="C56" s="375"/>
      <c r="D56" s="127"/>
      <c r="E56" s="534"/>
      <c r="F56" s="534"/>
      <c r="G56" s="534"/>
      <c r="H56" s="376"/>
      <c r="I56" s="376"/>
      <c r="J56" s="377"/>
      <c r="K56" s="373"/>
      <c r="L56" s="377"/>
    </row>
    <row r="57" spans="2:12" ht="15.75">
      <c r="B57" s="375"/>
      <c r="C57" s="375"/>
      <c r="D57" s="737" t="s">
        <v>497</v>
      </c>
      <c r="E57" s="737"/>
      <c r="F57" s="737"/>
      <c r="G57" s="737"/>
      <c r="H57" s="737"/>
      <c r="I57" s="737"/>
      <c r="J57" s="737"/>
      <c r="K57" s="737"/>
      <c r="L57" s="737"/>
    </row>
    <row r="58" spans="2:12" ht="18.75" customHeight="1" hidden="1">
      <c r="B58" s="375"/>
      <c r="C58" s="375"/>
      <c r="D58" s="738" t="s">
        <v>498</v>
      </c>
      <c r="E58" s="738"/>
      <c r="F58" s="738"/>
      <c r="G58" s="738"/>
      <c r="H58" s="738"/>
      <c r="I58" s="738"/>
      <c r="J58" s="738"/>
      <c r="K58" s="738"/>
      <c r="L58" s="738"/>
    </row>
    <row r="59" spans="2:12" ht="15.75" customHeight="1" hidden="1">
      <c r="B59" s="375"/>
      <c r="C59" s="375"/>
      <c r="D59" s="738"/>
      <c r="E59" s="738"/>
      <c r="F59" s="738"/>
      <c r="G59" s="738"/>
      <c r="H59" s="738"/>
      <c r="I59" s="738"/>
      <c r="J59" s="738"/>
      <c r="K59" s="738"/>
      <c r="L59" s="738"/>
    </row>
    <row r="60" spans="2:12" ht="27.75" customHeight="1">
      <c r="B60" s="382"/>
      <c r="C60" s="382"/>
      <c r="D60" s="738"/>
      <c r="E60" s="738"/>
      <c r="F60" s="738"/>
      <c r="G60" s="738"/>
      <c r="H60" s="738"/>
      <c r="I60" s="738"/>
      <c r="J60" s="738"/>
      <c r="K60" s="738"/>
      <c r="L60" s="738"/>
    </row>
    <row r="61" spans="2:12" ht="15.75">
      <c r="B61" s="382"/>
      <c r="C61" s="382"/>
      <c r="D61" s="626"/>
      <c r="E61" s="626"/>
      <c r="F61" s="626"/>
      <c r="G61" s="626"/>
      <c r="H61" s="626"/>
      <c r="I61" s="626"/>
      <c r="J61" s="626"/>
      <c r="K61" s="626"/>
      <c r="L61" s="626"/>
    </row>
    <row r="62" spans="2:9" ht="15.75">
      <c r="B62" s="372">
        <v>7</v>
      </c>
      <c r="C62" s="372"/>
      <c r="D62" s="123" t="str">
        <f>"Advances, Deposits and Pre-payments : Tk. "&amp;FIXED(J73,0)</f>
        <v>Advances, Deposits and Pre-payments : Tk. 16,740,712</v>
      </c>
      <c r="E62" s="353"/>
      <c r="F62" s="353"/>
      <c r="G62" s="358"/>
      <c r="H62" s="354"/>
      <c r="I62" s="354"/>
    </row>
    <row r="63" spans="2:9" ht="16.5" customHeight="1">
      <c r="B63" s="375"/>
      <c r="C63" s="375"/>
      <c r="D63" s="704" t="s">
        <v>276</v>
      </c>
      <c r="E63" s="704"/>
      <c r="F63" s="704"/>
      <c r="G63" s="704"/>
      <c r="H63" s="704"/>
      <c r="I63" s="354"/>
    </row>
    <row r="64" spans="2:9" ht="7.5" customHeight="1">
      <c r="B64" s="375"/>
      <c r="C64" s="375"/>
      <c r="D64" s="356"/>
      <c r="E64" s="356"/>
      <c r="F64" s="356"/>
      <c r="G64" s="356"/>
      <c r="H64" s="356"/>
      <c r="I64" s="354"/>
    </row>
    <row r="65" spans="2:12" ht="18" customHeight="1">
      <c r="B65" s="372"/>
      <c r="C65" s="372"/>
      <c r="D65" s="353" t="s">
        <v>28</v>
      </c>
      <c r="E65" s="353"/>
      <c r="F65" s="353"/>
      <c r="G65" s="358"/>
      <c r="H65" s="378"/>
      <c r="I65" s="378"/>
      <c r="J65" s="378">
        <v>90440</v>
      </c>
      <c r="K65" s="378"/>
      <c r="L65" s="378">
        <v>90440</v>
      </c>
    </row>
    <row r="66" spans="2:12" ht="18" customHeight="1">
      <c r="B66" s="372"/>
      <c r="C66" s="372"/>
      <c r="D66" s="353" t="s">
        <v>370</v>
      </c>
      <c r="E66" s="353"/>
      <c r="F66" s="353"/>
      <c r="G66" s="552"/>
      <c r="H66" s="378"/>
      <c r="I66" s="378"/>
      <c r="J66" s="378">
        <v>1094000</v>
      </c>
      <c r="K66" s="378"/>
      <c r="L66" s="378">
        <v>0</v>
      </c>
    </row>
    <row r="67" spans="2:12" ht="18" customHeight="1">
      <c r="B67" s="372"/>
      <c r="C67" s="372"/>
      <c r="D67" s="353" t="s">
        <v>371</v>
      </c>
      <c r="E67" s="353"/>
      <c r="F67" s="353"/>
      <c r="G67" s="552"/>
      <c r="H67" s="378"/>
      <c r="I67" s="378"/>
      <c r="J67" s="378">
        <v>12332570</v>
      </c>
      <c r="K67" s="378"/>
      <c r="L67" s="378">
        <v>0</v>
      </c>
    </row>
    <row r="68" spans="2:12" ht="16.5" customHeight="1">
      <c r="B68" s="372"/>
      <c r="C68" s="372"/>
      <c r="D68" s="353" t="s">
        <v>400</v>
      </c>
      <c r="E68" s="353"/>
      <c r="F68" s="353"/>
      <c r="G68" s="358"/>
      <c r="H68" s="378"/>
      <c r="I68" s="378"/>
      <c r="J68" s="7">
        <v>499540</v>
      </c>
      <c r="K68" s="378"/>
      <c r="L68" s="7">
        <v>16132</v>
      </c>
    </row>
    <row r="69" spans="2:12" ht="15.75">
      <c r="B69" s="372"/>
      <c r="C69" s="372"/>
      <c r="D69" s="353" t="s">
        <v>401</v>
      </c>
      <c r="E69" s="353"/>
      <c r="F69" s="353"/>
      <c r="G69" s="358"/>
      <c r="H69" s="378"/>
      <c r="I69" s="378"/>
      <c r="J69" s="7">
        <v>1848062</v>
      </c>
      <c r="K69" s="378"/>
      <c r="L69" s="7">
        <v>1663655</v>
      </c>
    </row>
    <row r="70" spans="2:12" ht="15.75">
      <c r="B70" s="372"/>
      <c r="C70" s="372"/>
      <c r="D70" s="353" t="s">
        <v>40</v>
      </c>
      <c r="E70" s="353"/>
      <c r="F70" s="353"/>
      <c r="G70" s="358"/>
      <c r="H70" s="378"/>
      <c r="I70" s="378"/>
      <c r="J70" s="7">
        <v>300000</v>
      </c>
      <c r="K70" s="378"/>
      <c r="L70" s="7">
        <v>300000</v>
      </c>
    </row>
    <row r="71" spans="2:12" ht="15.75">
      <c r="B71" s="372"/>
      <c r="C71" s="372"/>
      <c r="D71" s="353" t="s">
        <v>45</v>
      </c>
      <c r="E71" s="353"/>
      <c r="F71" s="353"/>
      <c r="G71" s="358"/>
      <c r="H71" s="378"/>
      <c r="I71" s="378"/>
      <c r="J71" s="378">
        <v>39150</v>
      </c>
      <c r="K71" s="378"/>
      <c r="L71" s="378">
        <v>39150</v>
      </c>
    </row>
    <row r="72" spans="2:12" ht="16.5">
      <c r="B72" s="372"/>
      <c r="C72" s="372"/>
      <c r="D72" s="353" t="s">
        <v>2</v>
      </c>
      <c r="E72" s="353"/>
      <c r="F72" s="353"/>
      <c r="G72" s="358"/>
      <c r="H72" s="384"/>
      <c r="I72" s="384">
        <v>950</v>
      </c>
      <c r="J72" s="379">
        <v>536950</v>
      </c>
      <c r="K72" s="378"/>
      <c r="L72" s="379">
        <v>536950</v>
      </c>
    </row>
    <row r="73" spans="2:12" ht="17.25" thickBot="1">
      <c r="B73" s="372"/>
      <c r="C73" s="372"/>
      <c r="D73" s="250" t="s">
        <v>123</v>
      </c>
      <c r="E73" s="250"/>
      <c r="F73" s="250"/>
      <c r="G73" s="250"/>
      <c r="H73" s="385"/>
      <c r="I73" s="386"/>
      <c r="J73" s="387">
        <f>SUM(J65:J72)</f>
        <v>16740712</v>
      </c>
      <c r="K73" s="385"/>
      <c r="L73" s="387">
        <f>SUM(L65:L72)</f>
        <v>2646327</v>
      </c>
    </row>
    <row r="74" spans="2:12" ht="7.5" customHeight="1" thickTop="1">
      <c r="B74" s="372"/>
      <c r="C74" s="372"/>
      <c r="D74" s="250"/>
      <c r="E74" s="250"/>
      <c r="F74" s="250"/>
      <c r="G74" s="250"/>
      <c r="H74" s="385"/>
      <c r="I74" s="386"/>
      <c r="J74" s="388"/>
      <c r="K74" s="386"/>
      <c r="L74" s="388"/>
    </row>
    <row r="75" spans="2:13" ht="18" customHeight="1">
      <c r="B75" s="375"/>
      <c r="C75" s="375"/>
      <c r="D75" s="692" t="s">
        <v>114</v>
      </c>
      <c r="E75" s="692"/>
      <c r="F75" s="692"/>
      <c r="G75" s="692"/>
      <c r="H75" s="692"/>
      <c r="I75" s="692"/>
      <c r="J75" s="692"/>
      <c r="K75" s="692"/>
      <c r="L75" s="692"/>
      <c r="M75" s="125"/>
    </row>
    <row r="76" spans="2:12" ht="9" customHeight="1">
      <c r="B76" s="375"/>
      <c r="C76" s="375"/>
      <c r="D76" s="692"/>
      <c r="E76" s="692"/>
      <c r="F76" s="692"/>
      <c r="G76" s="692"/>
      <c r="H76" s="692"/>
      <c r="I76" s="692"/>
      <c r="J76" s="692"/>
      <c r="K76" s="692"/>
      <c r="L76" s="692"/>
    </row>
    <row r="77" spans="2:12" ht="15.75">
      <c r="B77" s="375"/>
      <c r="C77" s="375"/>
      <c r="D77" s="692"/>
      <c r="E77" s="692"/>
      <c r="F77" s="692"/>
      <c r="G77" s="692"/>
      <c r="H77" s="692"/>
      <c r="I77" s="692"/>
      <c r="J77" s="692"/>
      <c r="K77" s="692"/>
      <c r="L77" s="692"/>
    </row>
    <row r="78" spans="2:12" ht="15.75">
      <c r="B78" s="375"/>
      <c r="C78" s="375"/>
      <c r="D78" s="692"/>
      <c r="E78" s="692"/>
      <c r="F78" s="692"/>
      <c r="G78" s="692"/>
      <c r="H78" s="692"/>
      <c r="I78" s="692"/>
      <c r="J78" s="692"/>
      <c r="K78" s="692"/>
      <c r="L78" s="692"/>
    </row>
    <row r="79" spans="2:12" ht="4.5" customHeight="1">
      <c r="B79" s="375"/>
      <c r="C79" s="375"/>
      <c r="D79" s="367"/>
      <c r="E79" s="367"/>
      <c r="F79" s="367"/>
      <c r="G79" s="367"/>
      <c r="H79" s="367"/>
      <c r="I79" s="367"/>
      <c r="J79" s="367"/>
      <c r="K79" s="367"/>
      <c r="L79" s="367"/>
    </row>
    <row r="80" spans="2:12" ht="21" customHeight="1">
      <c r="B80" s="375"/>
      <c r="C80" s="375"/>
      <c r="D80" s="692" t="s">
        <v>169</v>
      </c>
      <c r="E80" s="692"/>
      <c r="F80" s="692"/>
      <c r="G80" s="692"/>
      <c r="H80" s="692"/>
      <c r="I80" s="692"/>
      <c r="J80" s="692"/>
      <c r="K80" s="692"/>
      <c r="L80" s="692"/>
    </row>
    <row r="81" spans="2:12" ht="9.75" customHeight="1">
      <c r="B81" s="375"/>
      <c r="C81" s="375"/>
      <c r="D81" s="692"/>
      <c r="E81" s="692"/>
      <c r="F81" s="692"/>
      <c r="G81" s="692"/>
      <c r="H81" s="692"/>
      <c r="I81" s="692"/>
      <c r="J81" s="692"/>
      <c r="K81" s="692"/>
      <c r="L81" s="692"/>
    </row>
    <row r="82" spans="2:12" ht="7.5" customHeight="1">
      <c r="B82" s="375"/>
      <c r="C82" s="375"/>
      <c r="D82" s="367"/>
      <c r="E82" s="367"/>
      <c r="F82" s="367"/>
      <c r="G82" s="367"/>
      <c r="H82" s="367"/>
      <c r="I82" s="367"/>
      <c r="J82" s="367"/>
      <c r="K82" s="367"/>
      <c r="L82" s="367"/>
    </row>
    <row r="83" spans="2:12" ht="16.5" customHeight="1">
      <c r="B83" s="375"/>
      <c r="C83" s="375"/>
      <c r="D83" s="692" t="s">
        <v>483</v>
      </c>
      <c r="E83" s="692"/>
      <c r="F83" s="692"/>
      <c r="G83" s="692"/>
      <c r="H83" s="692"/>
      <c r="I83" s="692"/>
      <c r="J83" s="692"/>
      <c r="K83" s="692"/>
      <c r="L83" s="692"/>
    </row>
    <row r="84" spans="2:12" ht="9.75" customHeight="1">
      <c r="B84" s="375"/>
      <c r="C84" s="375"/>
      <c r="D84" s="692"/>
      <c r="E84" s="692"/>
      <c r="F84" s="692"/>
      <c r="G84" s="692"/>
      <c r="H84" s="692"/>
      <c r="I84" s="692"/>
      <c r="J84" s="692"/>
      <c r="K84" s="692"/>
      <c r="L84" s="692"/>
    </row>
    <row r="85" spans="2:12" ht="22.5" customHeight="1">
      <c r="B85" s="375"/>
      <c r="C85" s="375"/>
      <c r="D85" s="692"/>
      <c r="E85" s="692"/>
      <c r="F85" s="692"/>
      <c r="G85" s="692"/>
      <c r="H85" s="692"/>
      <c r="I85" s="692"/>
      <c r="J85" s="692"/>
      <c r="K85" s="692"/>
      <c r="L85" s="692"/>
    </row>
    <row r="86" spans="2:12" ht="3" customHeight="1">
      <c r="B86" s="375"/>
      <c r="C86" s="375"/>
      <c r="D86" s="389"/>
      <c r="E86" s="389"/>
      <c r="F86" s="389"/>
      <c r="G86" s="389"/>
      <c r="H86" s="390"/>
      <c r="I86" s="390"/>
      <c r="J86" s="390"/>
      <c r="K86" s="390"/>
      <c r="L86" s="391"/>
    </row>
    <row r="87" spans="2:12" ht="15.75">
      <c r="B87" s="375"/>
      <c r="C87" s="375"/>
      <c r="D87" s="692" t="s">
        <v>499</v>
      </c>
      <c r="E87" s="692"/>
      <c r="F87" s="692"/>
      <c r="G87" s="692"/>
      <c r="H87" s="692"/>
      <c r="I87" s="692"/>
      <c r="J87" s="692"/>
      <c r="K87" s="692"/>
      <c r="L87" s="692"/>
    </row>
    <row r="88" spans="2:12" ht="16.5" customHeight="1">
      <c r="B88" s="375"/>
      <c r="C88" s="375"/>
      <c r="D88" s="692"/>
      <c r="E88" s="692"/>
      <c r="F88" s="692"/>
      <c r="G88" s="692"/>
      <c r="H88" s="692"/>
      <c r="I88" s="692"/>
      <c r="J88" s="692"/>
      <c r="K88" s="692"/>
      <c r="L88" s="692"/>
    </row>
    <row r="89" spans="2:14" ht="8.25" customHeight="1">
      <c r="B89" s="375"/>
      <c r="C89" s="375"/>
      <c r="D89" s="383"/>
      <c r="E89" s="383"/>
      <c r="F89" s="383"/>
      <c r="G89" s="383"/>
      <c r="H89" s="383"/>
      <c r="I89" s="383"/>
      <c r="J89" s="383"/>
      <c r="K89" s="383"/>
      <c r="L89" s="383"/>
      <c r="N89" s="125"/>
    </row>
    <row r="90" spans="2:12" ht="15.75">
      <c r="B90" s="372">
        <v>8</v>
      </c>
      <c r="C90" s="372"/>
      <c r="D90" s="123" t="str">
        <f>"Cash &amp; Cash Equivalents:  Tk. "&amp;FIXED(J103,0)</f>
        <v>Cash &amp; Cash Equivalents:  Tk. 19,462,442</v>
      </c>
      <c r="E90" s="353"/>
      <c r="F90" s="353"/>
      <c r="G90" s="353"/>
      <c r="H90" s="354"/>
      <c r="I90" s="354"/>
      <c r="J90" s="354"/>
      <c r="K90" s="354"/>
      <c r="L90" s="370"/>
    </row>
    <row r="91" spans="2:12" ht="17.25" customHeight="1">
      <c r="B91" s="375"/>
      <c r="C91" s="375"/>
      <c r="D91" s="704" t="s">
        <v>276</v>
      </c>
      <c r="E91" s="704"/>
      <c r="F91" s="704"/>
      <c r="G91" s="704"/>
      <c r="H91" s="704"/>
      <c r="I91" s="354"/>
      <c r="J91" s="354"/>
      <c r="K91" s="354"/>
      <c r="L91" s="370"/>
    </row>
    <row r="92" spans="2:12" ht="9" customHeight="1">
      <c r="B92" s="375"/>
      <c r="C92" s="375"/>
      <c r="D92" s="356"/>
      <c r="E92" s="356"/>
      <c r="F92" s="356"/>
      <c r="G92" s="356"/>
      <c r="H92" s="356"/>
      <c r="I92" s="354"/>
      <c r="J92" s="354"/>
      <c r="K92" s="354"/>
      <c r="L92" s="370"/>
    </row>
    <row r="93" spans="2:12" ht="16.5">
      <c r="B93" s="372"/>
      <c r="C93" s="372"/>
      <c r="D93" s="123" t="s">
        <v>285</v>
      </c>
      <c r="E93" s="353"/>
      <c r="F93" s="353"/>
      <c r="G93" s="353"/>
      <c r="H93" s="384"/>
      <c r="I93" s="384"/>
      <c r="J93" s="378">
        <v>43048</v>
      </c>
      <c r="K93" s="384"/>
      <c r="L93" s="378">
        <v>32955</v>
      </c>
    </row>
    <row r="94" spans="2:12" ht="15.75">
      <c r="B94" s="372"/>
      <c r="C94" s="372"/>
      <c r="D94" s="123" t="s">
        <v>286</v>
      </c>
      <c r="E94" s="353"/>
      <c r="F94" s="123"/>
      <c r="G94" s="123"/>
      <c r="H94" s="354"/>
      <c r="I94" s="354"/>
      <c r="J94" s="370"/>
      <c r="K94" s="354"/>
      <c r="L94" s="370"/>
    </row>
    <row r="95" spans="2:12" ht="16.5" customHeight="1">
      <c r="B95" s="372"/>
      <c r="C95" s="372"/>
      <c r="D95" s="353" t="s">
        <v>90</v>
      </c>
      <c r="E95" s="392"/>
      <c r="F95" s="353"/>
      <c r="G95" s="353"/>
      <c r="H95" s="378"/>
      <c r="I95" s="378"/>
      <c r="J95" s="378">
        <v>0</v>
      </c>
      <c r="K95" s="378"/>
      <c r="L95" s="378">
        <v>83438</v>
      </c>
    </row>
    <row r="96" spans="2:12" ht="15.75">
      <c r="B96" s="372"/>
      <c r="C96" s="372"/>
      <c r="D96" s="353" t="s">
        <v>91</v>
      </c>
      <c r="E96" s="392"/>
      <c r="F96" s="353"/>
      <c r="G96" s="353"/>
      <c r="H96" s="378"/>
      <c r="I96" s="378"/>
      <c r="J96" s="378">
        <v>0</v>
      </c>
      <c r="K96" s="378"/>
      <c r="L96" s="378">
        <v>13734</v>
      </c>
    </row>
    <row r="97" spans="2:12" ht="15.75">
      <c r="B97" s="375" t="s">
        <v>24</v>
      </c>
      <c r="C97" s="375"/>
      <c r="D97" s="353" t="s">
        <v>92</v>
      </c>
      <c r="E97" s="392"/>
      <c r="F97" s="353"/>
      <c r="G97" s="353"/>
      <c r="H97" s="378"/>
      <c r="I97" s="378"/>
      <c r="J97" s="378">
        <v>60801</v>
      </c>
      <c r="K97" s="378"/>
      <c r="L97" s="378">
        <v>60801</v>
      </c>
    </row>
    <row r="98" spans="2:12" ht="15.75">
      <c r="B98" s="375"/>
      <c r="C98" s="375"/>
      <c r="D98" s="353" t="s">
        <v>93</v>
      </c>
      <c r="E98" s="392"/>
      <c r="F98" s="353"/>
      <c r="G98" s="353"/>
      <c r="H98" s="378"/>
      <c r="I98" s="378"/>
      <c r="J98" s="378">
        <v>0</v>
      </c>
      <c r="K98" s="378"/>
      <c r="L98" s="378">
        <v>16316</v>
      </c>
    </row>
    <row r="99" spans="2:12" ht="15.75">
      <c r="B99" s="375"/>
      <c r="C99" s="375"/>
      <c r="D99" s="353" t="s">
        <v>113</v>
      </c>
      <c r="E99" s="392"/>
      <c r="F99" s="353"/>
      <c r="G99" s="353"/>
      <c r="H99" s="378"/>
      <c r="I99" s="378"/>
      <c r="J99" s="378">
        <v>1417523</v>
      </c>
      <c r="K99" s="378"/>
      <c r="L99" s="378">
        <v>52082119</v>
      </c>
    </row>
    <row r="100" spans="2:12" ht="15.75">
      <c r="B100" s="375"/>
      <c r="C100" s="375"/>
      <c r="D100" s="353" t="s">
        <v>394</v>
      </c>
      <c r="E100" s="392"/>
      <c r="F100" s="353"/>
      <c r="G100" s="353"/>
      <c r="H100" s="378"/>
      <c r="I100" s="378"/>
      <c r="J100" s="378">
        <v>16395337</v>
      </c>
      <c r="K100" s="378"/>
      <c r="L100" s="378">
        <v>0</v>
      </c>
    </row>
    <row r="101" spans="2:12" ht="15" customHeight="1">
      <c r="B101" s="375"/>
      <c r="C101" s="375"/>
      <c r="D101" s="353" t="s">
        <v>230</v>
      </c>
      <c r="E101" s="392"/>
      <c r="F101" s="353"/>
      <c r="G101" s="353"/>
      <c r="H101" s="378"/>
      <c r="I101" s="378"/>
      <c r="J101" s="379">
        <v>1545733</v>
      </c>
      <c r="K101" s="378"/>
      <c r="L101" s="379">
        <v>570556</v>
      </c>
    </row>
    <row r="102" spans="2:12" ht="3" customHeight="1" hidden="1">
      <c r="B102" s="375"/>
      <c r="C102" s="375"/>
      <c r="D102" s="346"/>
      <c r="E102" s="346"/>
      <c r="F102" s="346"/>
      <c r="G102" s="346"/>
      <c r="H102" s="384"/>
      <c r="I102" s="384"/>
      <c r="J102" s="377"/>
      <c r="K102" s="384"/>
      <c r="L102" s="377"/>
    </row>
    <row r="103" spans="2:12" ht="17.25" thickBot="1">
      <c r="B103" s="375"/>
      <c r="C103" s="375"/>
      <c r="D103" s="681" t="s">
        <v>287</v>
      </c>
      <c r="E103" s="681"/>
      <c r="F103" s="681"/>
      <c r="G103" s="681"/>
      <c r="H103" s="378" t="s">
        <v>23</v>
      </c>
      <c r="I103" s="384"/>
      <c r="J103" s="374">
        <f>SUM(J93:J101)</f>
        <v>19462442</v>
      </c>
      <c r="K103" s="377">
        <f>SUM(K93:K101)</f>
        <v>0</v>
      </c>
      <c r="L103" s="374">
        <f>SUM(L93:L101)</f>
        <v>52859919</v>
      </c>
    </row>
    <row r="104" spans="2:12" ht="1.5" customHeight="1" thickTop="1">
      <c r="B104" s="375"/>
      <c r="C104" s="375"/>
      <c r="D104" s="250"/>
      <c r="E104" s="250"/>
      <c r="F104" s="250"/>
      <c r="G104" s="250"/>
      <c r="H104" s="378"/>
      <c r="I104" s="384"/>
      <c r="J104" s="377"/>
      <c r="K104" s="384"/>
      <c r="L104" s="377"/>
    </row>
    <row r="105" spans="2:12" ht="16.5" hidden="1">
      <c r="B105" s="375"/>
      <c r="C105" s="375"/>
      <c r="D105" s="250"/>
      <c r="E105" s="250"/>
      <c r="F105" s="250"/>
      <c r="G105" s="250"/>
      <c r="H105" s="378"/>
      <c r="I105" s="384"/>
      <c r="J105" s="377"/>
      <c r="K105" s="384"/>
      <c r="L105" s="377"/>
    </row>
    <row r="106" spans="2:12" ht="7.5" customHeight="1" hidden="1">
      <c r="B106" s="375"/>
      <c r="C106" s="375"/>
      <c r="D106" s="250"/>
      <c r="E106" s="250"/>
      <c r="F106" s="250"/>
      <c r="G106" s="250"/>
      <c r="H106" s="378"/>
      <c r="I106" s="384"/>
      <c r="J106" s="377"/>
      <c r="K106" s="384"/>
      <c r="L106" s="377"/>
    </row>
    <row r="107" spans="2:12" ht="7.5" customHeight="1">
      <c r="B107" s="375"/>
      <c r="C107" s="375"/>
      <c r="D107" s="617"/>
      <c r="E107" s="617"/>
      <c r="F107" s="617"/>
      <c r="G107" s="617"/>
      <c r="H107" s="378"/>
      <c r="I107" s="384"/>
      <c r="J107" s="377"/>
      <c r="K107" s="384"/>
      <c r="L107" s="377"/>
    </row>
    <row r="108" spans="2:12" ht="7.5" customHeight="1">
      <c r="B108" s="375"/>
      <c r="C108" s="375"/>
      <c r="D108" s="617"/>
      <c r="E108" s="617"/>
      <c r="F108" s="617"/>
      <c r="G108" s="617"/>
      <c r="H108" s="378"/>
      <c r="I108" s="384"/>
      <c r="J108" s="377"/>
      <c r="K108" s="384"/>
      <c r="L108" s="377"/>
    </row>
    <row r="109" spans="2:12" ht="17.25" customHeight="1">
      <c r="B109" s="375"/>
      <c r="C109" s="375"/>
      <c r="D109" s="739" t="s">
        <v>389</v>
      </c>
      <c r="E109" s="739"/>
      <c r="F109" s="739"/>
      <c r="G109" s="739"/>
      <c r="H109" s="739"/>
      <c r="I109" s="739"/>
      <c r="J109" s="739"/>
      <c r="K109" s="739"/>
      <c r="L109" s="739"/>
    </row>
    <row r="110" spans="2:12" ht="26.25" customHeight="1">
      <c r="B110" s="375"/>
      <c r="C110" s="375"/>
      <c r="D110" s="739"/>
      <c r="E110" s="739"/>
      <c r="F110" s="739"/>
      <c r="G110" s="739"/>
      <c r="H110" s="739"/>
      <c r="I110" s="739"/>
      <c r="J110" s="739"/>
      <c r="K110" s="739"/>
      <c r="L110" s="739"/>
    </row>
    <row r="111" spans="2:3" s="394" customFormat="1" ht="17.25" customHeight="1">
      <c r="B111" s="393"/>
      <c r="C111" s="393"/>
    </row>
    <row r="112" spans="2:12" s="394" customFormat="1" ht="15.75" hidden="1">
      <c r="B112" s="393"/>
      <c r="C112" s="393"/>
      <c r="D112" s="395"/>
      <c r="E112" s="395"/>
      <c r="F112" s="395"/>
      <c r="G112" s="395"/>
      <c r="H112" s="395"/>
      <c r="I112" s="395"/>
      <c r="J112" s="395"/>
      <c r="K112" s="395"/>
      <c r="L112" s="395"/>
    </row>
    <row r="113" spans="2:12" s="394" customFormat="1" ht="15.75" hidden="1">
      <c r="B113" s="393"/>
      <c r="C113" s="393"/>
      <c r="D113" s="395"/>
      <c r="E113" s="395"/>
      <c r="F113" s="395"/>
      <c r="G113" s="395"/>
      <c r="H113" s="395"/>
      <c r="I113" s="395"/>
      <c r="J113" s="395"/>
      <c r="K113" s="395"/>
      <c r="L113" s="395"/>
    </row>
    <row r="114" spans="2:12" s="394" customFormat="1" ht="15.75" hidden="1">
      <c r="B114" s="393"/>
      <c r="C114" s="393"/>
      <c r="D114" s="395"/>
      <c r="E114" s="395"/>
      <c r="F114" s="395"/>
      <c r="G114" s="395"/>
      <c r="H114" s="395"/>
      <c r="I114" s="395"/>
      <c r="J114" s="395"/>
      <c r="K114" s="395"/>
      <c r="L114" s="395"/>
    </row>
    <row r="115" spans="2:12" s="394" customFormat="1" ht="15.75" hidden="1">
      <c r="B115" s="393"/>
      <c r="C115" s="393"/>
      <c r="D115" s="395"/>
      <c r="E115" s="395"/>
      <c r="F115" s="395"/>
      <c r="G115" s="395"/>
      <c r="H115" s="395"/>
      <c r="I115" s="395"/>
      <c r="J115" s="395"/>
      <c r="K115" s="395"/>
      <c r="L115" s="395"/>
    </row>
    <row r="116" spans="2:12" s="394" customFormat="1" ht="14.25" customHeight="1" hidden="1">
      <c r="B116" s="393"/>
      <c r="C116" s="393"/>
      <c r="D116" s="395"/>
      <c r="E116" s="395"/>
      <c r="F116" s="395"/>
      <c r="G116" s="395"/>
      <c r="H116" s="395"/>
      <c r="I116" s="395"/>
      <c r="J116" s="395"/>
      <c r="K116" s="395"/>
      <c r="L116" s="395"/>
    </row>
    <row r="117" spans="2:12" s="394" customFormat="1" ht="15.75" hidden="1">
      <c r="B117" s="393"/>
      <c r="C117" s="393"/>
      <c r="D117" s="395"/>
      <c r="E117" s="395"/>
      <c r="F117" s="395"/>
      <c r="G117" s="395"/>
      <c r="H117" s="395"/>
      <c r="I117" s="395"/>
      <c r="J117" s="395"/>
      <c r="K117" s="395"/>
      <c r="L117" s="395"/>
    </row>
    <row r="118" spans="2:12" s="394" customFormat="1" ht="15.75" hidden="1">
      <c r="B118" s="393"/>
      <c r="C118" s="393"/>
      <c r="D118" s="395"/>
      <c r="E118" s="395"/>
      <c r="F118" s="395"/>
      <c r="G118" s="395"/>
      <c r="H118" s="395"/>
      <c r="I118" s="395"/>
      <c r="J118" s="395"/>
      <c r="K118" s="395"/>
      <c r="L118" s="395"/>
    </row>
    <row r="119" spans="2:12" s="394" customFormat="1" ht="15.75" hidden="1">
      <c r="B119" s="393"/>
      <c r="C119" s="393"/>
      <c r="D119" s="395"/>
      <c r="E119" s="395"/>
      <c r="F119" s="395"/>
      <c r="G119" s="395"/>
      <c r="H119" s="395"/>
      <c r="I119" s="395"/>
      <c r="J119" s="395"/>
      <c r="K119" s="395"/>
      <c r="L119" s="395"/>
    </row>
    <row r="120" spans="2:12" s="394" customFormat="1" ht="15.75" hidden="1">
      <c r="B120" s="393"/>
      <c r="C120" s="393"/>
      <c r="D120" s="395"/>
      <c r="E120" s="395"/>
      <c r="F120" s="395"/>
      <c r="G120" s="395"/>
      <c r="H120" s="395"/>
      <c r="I120" s="395"/>
      <c r="J120" s="395"/>
      <c r="K120" s="395"/>
      <c r="L120" s="395"/>
    </row>
    <row r="121" spans="2:12" s="394" customFormat="1" ht="15.75" hidden="1">
      <c r="B121" s="393"/>
      <c r="C121" s="393"/>
      <c r="D121" s="395"/>
      <c r="E121" s="395"/>
      <c r="F121" s="395"/>
      <c r="G121" s="395"/>
      <c r="H121" s="395"/>
      <c r="I121" s="395"/>
      <c r="J121" s="684" t="s">
        <v>279</v>
      </c>
      <c r="K121" s="685"/>
      <c r="L121" s="686"/>
    </row>
    <row r="122" spans="2:12" s="394" customFormat="1" ht="15.75" hidden="1">
      <c r="B122" s="393"/>
      <c r="C122" s="393"/>
      <c r="D122" s="395"/>
      <c r="E122" s="395"/>
      <c r="F122" s="395"/>
      <c r="G122" s="395"/>
      <c r="H122" s="395"/>
      <c r="I122" s="395"/>
      <c r="J122" s="350">
        <v>44742</v>
      </c>
      <c r="K122" s="351"/>
      <c r="L122" s="350">
        <v>44377</v>
      </c>
    </row>
    <row r="123" spans="2:12" s="394" customFormat="1" ht="15.75" hidden="1">
      <c r="B123" s="393"/>
      <c r="C123" s="393"/>
      <c r="D123" s="395"/>
      <c r="E123" s="395"/>
      <c r="F123" s="395"/>
      <c r="G123" s="395"/>
      <c r="H123" s="395"/>
      <c r="I123" s="395"/>
      <c r="J123" s="395"/>
      <c r="K123" s="395"/>
      <c r="L123" s="395"/>
    </row>
    <row r="124" spans="2:12" s="394" customFormat="1" ht="15.75" hidden="1">
      <c r="B124" s="393"/>
      <c r="C124" s="393"/>
      <c r="D124" s="395"/>
      <c r="E124" s="395"/>
      <c r="F124" s="395"/>
      <c r="G124" s="395"/>
      <c r="H124" s="395"/>
      <c r="I124" s="395"/>
      <c r="J124" s="395"/>
      <c r="K124" s="395"/>
      <c r="L124" s="395"/>
    </row>
    <row r="125" spans="2:12" s="394" customFormat="1" ht="15" customHeight="1">
      <c r="B125" s="396">
        <f>B90+1</f>
        <v>9</v>
      </c>
      <c r="C125" s="396"/>
      <c r="D125" s="129" t="str">
        <f>"Share capital : Tk. "&amp;FIXED(J131,0)</f>
        <v>Share capital : Tk. 200,002,000</v>
      </c>
      <c r="E125" s="397"/>
      <c r="F125" s="397"/>
      <c r="G125" s="130"/>
      <c r="H125" s="130"/>
      <c r="I125" s="130"/>
      <c r="J125" s="130"/>
      <c r="K125" s="130"/>
      <c r="L125" s="398"/>
    </row>
    <row r="126" spans="2:12" s="394" customFormat="1" ht="7.5" customHeight="1" hidden="1">
      <c r="B126" s="393"/>
      <c r="C126" s="393"/>
      <c r="D126" s="399"/>
      <c r="E126" s="397"/>
      <c r="F126" s="397"/>
      <c r="G126" s="130"/>
      <c r="H126" s="130"/>
      <c r="I126" s="130"/>
      <c r="J126" s="130"/>
      <c r="K126" s="130"/>
      <c r="L126" s="398"/>
    </row>
    <row r="127" spans="2:12" s="394" customFormat="1" ht="16.5" thickBot="1">
      <c r="B127" s="396"/>
      <c r="C127" s="396"/>
      <c r="D127" s="400" t="s">
        <v>58</v>
      </c>
      <c r="E127" s="129"/>
      <c r="F127" s="129"/>
      <c r="G127" s="397"/>
      <c r="H127" s="401"/>
      <c r="I127" s="401"/>
      <c r="J127" s="402">
        <v>500000000</v>
      </c>
      <c r="K127" s="401"/>
      <c r="L127" s="402">
        <v>500000000</v>
      </c>
    </row>
    <row r="128" spans="2:12" s="394" customFormat="1" ht="16.5" customHeight="1" thickTop="1">
      <c r="B128" s="396"/>
      <c r="C128" s="396"/>
      <c r="D128" s="403" t="s">
        <v>153</v>
      </c>
      <c r="E128" s="397"/>
      <c r="F128" s="397"/>
      <c r="G128" s="397"/>
      <c r="H128" s="397"/>
      <c r="I128" s="397"/>
      <c r="J128" s="397"/>
      <c r="K128" s="397"/>
      <c r="L128" s="397"/>
    </row>
    <row r="129" spans="2:12" s="394" customFormat="1" ht="1.5" customHeight="1">
      <c r="B129" s="393"/>
      <c r="C129" s="393"/>
      <c r="D129" s="403"/>
      <c r="E129" s="397"/>
      <c r="F129" s="397"/>
      <c r="G129" s="397"/>
      <c r="H129" s="397"/>
      <c r="I129" s="397"/>
      <c r="J129" s="397"/>
      <c r="K129" s="397"/>
      <c r="L129" s="397"/>
    </row>
    <row r="130" spans="2:12" s="394" customFormat="1" ht="15.75">
      <c r="B130" s="393"/>
      <c r="C130" s="393"/>
      <c r="D130" s="400" t="s">
        <v>59</v>
      </c>
      <c r="E130" s="129"/>
      <c r="F130" s="129"/>
      <c r="G130" s="397"/>
      <c r="H130" s="397"/>
      <c r="I130" s="397"/>
      <c r="J130" s="397"/>
      <c r="K130" s="397"/>
      <c r="L130" s="397"/>
    </row>
    <row r="131" spans="2:12" s="394" customFormat="1" ht="16.5" thickBot="1">
      <c r="B131" s="393"/>
      <c r="C131" s="393"/>
      <c r="D131" s="397" t="s">
        <v>60</v>
      </c>
      <c r="E131" s="397"/>
      <c r="F131" s="397"/>
      <c r="G131" s="397"/>
      <c r="H131" s="401"/>
      <c r="I131" s="401"/>
      <c r="J131" s="402">
        <v>200002000</v>
      </c>
      <c r="K131" s="404"/>
      <c r="L131" s="402">
        <v>200002000</v>
      </c>
    </row>
    <row r="132" spans="2:12" s="394" customFormat="1" ht="16.5" thickTop="1">
      <c r="B132" s="393"/>
      <c r="C132" s="393"/>
      <c r="D132" s="397"/>
      <c r="E132" s="397"/>
      <c r="F132" s="397"/>
      <c r="G132" s="397"/>
      <c r="H132" s="401"/>
      <c r="I132" s="401"/>
      <c r="J132" s="405"/>
      <c r="K132" s="404"/>
      <c r="L132" s="405"/>
    </row>
    <row r="133" spans="2:12" s="394" customFormat="1" ht="15.75">
      <c r="B133" s="393"/>
      <c r="C133" s="393"/>
      <c r="D133" s="397"/>
      <c r="E133" s="397"/>
      <c r="F133" s="397"/>
      <c r="G133" s="397"/>
      <c r="H133" s="401"/>
      <c r="I133" s="401"/>
      <c r="J133" s="405"/>
      <c r="K133" s="404"/>
      <c r="L133" s="405"/>
    </row>
    <row r="134" spans="2:12" s="394" customFormat="1" ht="15.75">
      <c r="B134" s="393"/>
      <c r="C134" s="393"/>
      <c r="D134" s="397"/>
      <c r="E134" s="397"/>
      <c r="F134" s="397"/>
      <c r="G134" s="397"/>
      <c r="H134" s="401"/>
      <c r="I134" s="401"/>
      <c r="J134" s="405"/>
      <c r="K134" s="404"/>
      <c r="L134" s="405"/>
    </row>
    <row r="135" spans="2:12" s="394" customFormat="1" ht="15.75">
      <c r="B135" s="393"/>
      <c r="C135" s="393"/>
      <c r="D135" s="129" t="s">
        <v>126</v>
      </c>
      <c r="E135" s="129"/>
      <c r="F135" s="129"/>
      <c r="G135" s="397"/>
      <c r="H135" s="401"/>
      <c r="I135" s="401"/>
      <c r="J135" s="401"/>
      <c r="K135" s="401"/>
      <c r="L135" s="401"/>
    </row>
    <row r="136" spans="2:12" s="394" customFormat="1" ht="15.75">
      <c r="B136" s="393"/>
      <c r="C136" s="393"/>
      <c r="D136" s="524"/>
      <c r="E136" s="525"/>
      <c r="F136" s="528" t="s">
        <v>329</v>
      </c>
      <c r="G136" s="532"/>
      <c r="H136" s="532"/>
      <c r="I136" s="529"/>
      <c r="J136" s="541" t="s">
        <v>222</v>
      </c>
      <c r="K136" s="542"/>
      <c r="L136" s="529"/>
    </row>
    <row r="137" spans="2:12" s="394" customFormat="1" ht="16.5" customHeight="1">
      <c r="B137" s="393"/>
      <c r="C137" s="393"/>
      <c r="D137" s="526"/>
      <c r="E137" s="527"/>
      <c r="F137" s="524" t="s">
        <v>85</v>
      </c>
      <c r="G137" s="525"/>
      <c r="H137" s="541" t="s">
        <v>84</v>
      </c>
      <c r="I137" s="527"/>
      <c r="J137" s="408" t="s">
        <v>85</v>
      </c>
      <c r="K137" s="541"/>
      <c r="L137" s="529" t="s">
        <v>9</v>
      </c>
    </row>
    <row r="138" spans="2:12" s="394" customFormat="1" ht="16.5" customHeight="1">
      <c r="B138" s="393"/>
      <c r="C138" s="393"/>
      <c r="D138" s="413" t="s">
        <v>348</v>
      </c>
      <c r="E138" s="413"/>
      <c r="F138" s="555">
        <v>7474444</v>
      </c>
      <c r="G138" s="556"/>
      <c r="H138" s="557">
        <v>37.38</v>
      </c>
      <c r="I138" s="557"/>
      <c r="J138" s="558">
        <v>7474444</v>
      </c>
      <c r="K138" s="559"/>
      <c r="L138" s="560">
        <v>37.38</v>
      </c>
    </row>
    <row r="139" spans="2:14" s="412" customFormat="1" ht="15.75">
      <c r="B139" s="409"/>
      <c r="C139" s="409"/>
      <c r="D139" s="413" t="s">
        <v>71</v>
      </c>
      <c r="E139" s="413"/>
      <c r="F139" s="561">
        <v>1000000</v>
      </c>
      <c r="G139" s="562"/>
      <c r="H139" s="563">
        <v>4.99</v>
      </c>
      <c r="I139" s="563"/>
      <c r="J139" s="564">
        <v>1000000</v>
      </c>
      <c r="K139" s="565"/>
      <c r="L139" s="560">
        <v>4.99</v>
      </c>
      <c r="M139" s="410"/>
      <c r="N139" s="411"/>
    </row>
    <row r="140" spans="2:14" s="412" customFormat="1" ht="15.75">
      <c r="B140" s="409"/>
      <c r="C140" s="409"/>
      <c r="D140" s="413" t="s">
        <v>72</v>
      </c>
      <c r="E140" s="413"/>
      <c r="F140" s="566">
        <v>2175665</v>
      </c>
      <c r="G140" s="567"/>
      <c r="H140" s="577">
        <v>10.9</v>
      </c>
      <c r="I140" s="563"/>
      <c r="J140" s="564">
        <v>2638192</v>
      </c>
      <c r="K140" s="565"/>
      <c r="L140" s="560">
        <v>13.19</v>
      </c>
      <c r="M140" s="415"/>
      <c r="N140" s="411"/>
    </row>
    <row r="141" spans="2:14" s="394" customFormat="1" ht="15.75">
      <c r="B141" s="416"/>
      <c r="C141" s="416"/>
      <c r="D141" s="413" t="s">
        <v>73</v>
      </c>
      <c r="E141" s="413"/>
      <c r="F141" s="568">
        <v>9350091</v>
      </c>
      <c r="G141" s="569"/>
      <c r="H141" s="578">
        <v>46.8</v>
      </c>
      <c r="I141" s="570"/>
      <c r="J141" s="571">
        <v>8887564</v>
      </c>
      <c r="K141" s="565"/>
      <c r="L141" s="560">
        <v>44.44</v>
      </c>
      <c r="M141" s="414"/>
      <c r="N141" s="14"/>
    </row>
    <row r="142" spans="2:14" s="394" customFormat="1" ht="15.75">
      <c r="B142" s="416"/>
      <c r="C142" s="416"/>
      <c r="D142" s="530" t="s">
        <v>86</v>
      </c>
      <c r="E142" s="531"/>
      <c r="F142" s="572">
        <f>SUM(F139:G141)</f>
        <v>12525756</v>
      </c>
      <c r="G142" s="573"/>
      <c r="H142" s="574">
        <f>SUM(H138:H141)</f>
        <v>100.07</v>
      </c>
      <c r="I142" s="575"/>
      <c r="J142" s="576">
        <f>SUM(J138:J141)</f>
        <v>20000200</v>
      </c>
      <c r="K142" s="572" t="e">
        <f>#REF!+K139+K140+K141</f>
        <v>#REF!</v>
      </c>
      <c r="L142" s="575">
        <f>SUM(L138:L141)</f>
        <v>100</v>
      </c>
      <c r="M142" s="414"/>
      <c r="N142" s="14"/>
    </row>
    <row r="143" spans="2:14" s="394" customFormat="1" ht="16.5" customHeight="1">
      <c r="B143" s="416"/>
      <c r="C143" s="416"/>
      <c r="D143" s="129" t="s">
        <v>127</v>
      </c>
      <c r="E143" s="129"/>
      <c r="F143" s="129"/>
      <c r="G143" s="129"/>
      <c r="H143" s="419"/>
      <c r="I143" s="419"/>
      <c r="J143" s="419"/>
      <c r="K143" s="419"/>
      <c r="L143" s="401"/>
      <c r="M143" s="131"/>
      <c r="N143" s="14"/>
    </row>
    <row r="144" spans="2:12" s="394" customFormat="1" ht="15.75">
      <c r="B144" s="393"/>
      <c r="C144" s="393"/>
      <c r="D144" s="740" t="s">
        <v>152</v>
      </c>
      <c r="E144" s="740"/>
      <c r="F144" s="740"/>
      <c r="G144" s="740"/>
      <c r="H144" s="740"/>
      <c r="I144" s="740"/>
      <c r="J144" s="740"/>
      <c r="K144" s="740"/>
      <c r="L144" s="740"/>
    </row>
    <row r="145" spans="2:12" s="394" customFormat="1" ht="16.5" customHeight="1">
      <c r="B145" s="393"/>
      <c r="C145" s="393"/>
      <c r="D145" s="740"/>
      <c r="E145" s="740"/>
      <c r="F145" s="740"/>
      <c r="G145" s="740"/>
      <c r="H145" s="740"/>
      <c r="I145" s="740"/>
      <c r="J145" s="740"/>
      <c r="K145" s="740"/>
      <c r="L145" s="740"/>
    </row>
    <row r="146" spans="2:12" s="394" customFormat="1" ht="15.75" customHeight="1">
      <c r="B146" s="393"/>
      <c r="C146" s="393"/>
      <c r="D146" s="740"/>
      <c r="E146" s="740"/>
      <c r="F146" s="740"/>
      <c r="G146" s="740"/>
      <c r="H146" s="740"/>
      <c r="I146" s="740"/>
      <c r="J146" s="740"/>
      <c r="K146" s="740"/>
      <c r="L146" s="740"/>
    </row>
    <row r="147" spans="2:12" s="394" customFormat="1" ht="15.75">
      <c r="B147" s="393"/>
      <c r="C147" s="393"/>
      <c r="D147" s="728" t="s">
        <v>87</v>
      </c>
      <c r="E147" s="729"/>
      <c r="F147" s="688" t="s">
        <v>124</v>
      </c>
      <c r="G147" s="689"/>
      <c r="H147" s="688" t="s">
        <v>125</v>
      </c>
      <c r="I147" s="711"/>
      <c r="J147" s="689"/>
      <c r="K147" s="420"/>
      <c r="L147" s="406" t="s">
        <v>61</v>
      </c>
    </row>
    <row r="148" spans="2:12" s="394" customFormat="1" ht="16.5" customHeight="1">
      <c r="B148" s="393"/>
      <c r="C148" s="393"/>
      <c r="D148" s="730"/>
      <c r="E148" s="731"/>
      <c r="F148" s="688" t="s">
        <v>368</v>
      </c>
      <c r="G148" s="689"/>
      <c r="H148" s="688" t="s">
        <v>329</v>
      </c>
      <c r="I148" s="711"/>
      <c r="J148" s="689"/>
      <c r="K148" s="421"/>
      <c r="L148" s="407" t="s">
        <v>369</v>
      </c>
    </row>
    <row r="149" spans="2:21" s="394" customFormat="1" ht="15.75">
      <c r="B149" s="393"/>
      <c r="C149" s="393"/>
      <c r="D149" s="741" t="s">
        <v>62</v>
      </c>
      <c r="E149" s="742"/>
      <c r="F149" s="708">
        <v>4231</v>
      </c>
      <c r="G149" s="712"/>
      <c r="H149" s="705">
        <v>1688169</v>
      </c>
      <c r="I149" s="706"/>
      <c r="J149" s="707"/>
      <c r="K149" s="404"/>
      <c r="L149" s="422">
        <v>8.44</v>
      </c>
      <c r="M149" s="727"/>
      <c r="N149" s="727"/>
      <c r="O149" s="727"/>
      <c r="P149" s="727"/>
      <c r="Q149" s="727"/>
      <c r="R149" s="727"/>
      <c r="S149" s="131"/>
      <c r="T149" s="131"/>
      <c r="U149" s="14"/>
    </row>
    <row r="150" spans="2:21" s="394" customFormat="1" ht="15.75">
      <c r="B150" s="393"/>
      <c r="C150" s="393"/>
      <c r="D150" s="708" t="s">
        <v>63</v>
      </c>
      <c r="E150" s="709" t="s">
        <v>63</v>
      </c>
      <c r="F150" s="708">
        <v>1989</v>
      </c>
      <c r="G150" s="712"/>
      <c r="H150" s="696">
        <v>1993739</v>
      </c>
      <c r="I150" s="695"/>
      <c r="J150" s="697"/>
      <c r="K150" s="404">
        <v>9.97</v>
      </c>
      <c r="L150" s="423">
        <v>9.97</v>
      </c>
      <c r="M150" s="725"/>
      <c r="N150" s="725"/>
      <c r="O150" s="725"/>
      <c r="P150" s="725"/>
      <c r="Q150" s="727"/>
      <c r="R150" s="727"/>
      <c r="S150" s="131"/>
      <c r="T150" s="424"/>
      <c r="U150" s="14"/>
    </row>
    <row r="151" spans="2:21" s="394" customFormat="1" ht="15" customHeight="1">
      <c r="B151" s="393"/>
      <c r="C151" s="393"/>
      <c r="D151" s="708" t="s">
        <v>64</v>
      </c>
      <c r="E151" s="709" t="s">
        <v>64</v>
      </c>
      <c r="F151" s="708">
        <v>936</v>
      </c>
      <c r="G151" s="712"/>
      <c r="H151" s="716">
        <v>1539637</v>
      </c>
      <c r="I151" s="717"/>
      <c r="J151" s="718"/>
      <c r="K151" s="404"/>
      <c r="L151" s="423">
        <v>7.7</v>
      </c>
      <c r="M151" s="695"/>
      <c r="N151" s="695"/>
      <c r="O151" s="695"/>
      <c r="P151" s="695"/>
      <c r="Q151" s="425"/>
      <c r="R151" s="414"/>
      <c r="S151" s="131"/>
      <c r="T151" s="426"/>
      <c r="U151" s="14"/>
    </row>
    <row r="152" spans="2:21" s="394" customFormat="1" ht="15" customHeight="1">
      <c r="B152" s="393"/>
      <c r="C152" s="393"/>
      <c r="D152" s="708" t="s">
        <v>65</v>
      </c>
      <c r="E152" s="709" t="s">
        <v>65</v>
      </c>
      <c r="F152" s="708">
        <v>926</v>
      </c>
      <c r="G152" s="710"/>
      <c r="H152" s="713">
        <v>2556465</v>
      </c>
      <c r="I152" s="714"/>
      <c r="J152" s="715"/>
      <c r="K152" s="404"/>
      <c r="L152" s="423">
        <v>12.79</v>
      </c>
      <c r="M152" s="695"/>
      <c r="N152" s="695"/>
      <c r="O152" s="695"/>
      <c r="P152" s="695"/>
      <c r="Q152" s="427"/>
      <c r="R152" s="414"/>
      <c r="S152" s="131"/>
      <c r="T152" s="426"/>
      <c r="U152" s="14"/>
    </row>
    <row r="153" spans="2:21" s="394" customFormat="1" ht="15" customHeight="1">
      <c r="B153" s="393"/>
      <c r="C153" s="393"/>
      <c r="D153" s="708" t="s">
        <v>66</v>
      </c>
      <c r="E153" s="709" t="s">
        <v>66</v>
      </c>
      <c r="F153" s="708">
        <v>229</v>
      </c>
      <c r="G153" s="710"/>
      <c r="H153" s="713">
        <v>2048052</v>
      </c>
      <c r="I153" s="714"/>
      <c r="J153" s="715"/>
      <c r="K153" s="404"/>
      <c r="L153" s="423">
        <v>10.24</v>
      </c>
      <c r="M153" s="695"/>
      <c r="N153" s="695"/>
      <c r="O153" s="695"/>
      <c r="P153" s="695"/>
      <c r="Q153" s="427"/>
      <c r="R153" s="415"/>
      <c r="S153" s="131"/>
      <c r="T153" s="426"/>
      <c r="U153" s="14"/>
    </row>
    <row r="154" spans="2:21" s="394" customFormat="1" ht="15" customHeight="1">
      <c r="B154" s="393"/>
      <c r="C154" s="393"/>
      <c r="D154" s="708" t="s">
        <v>67</v>
      </c>
      <c r="E154" s="709" t="s">
        <v>67</v>
      </c>
      <c r="F154" s="708">
        <v>6</v>
      </c>
      <c r="G154" s="709"/>
      <c r="H154" s="696">
        <v>761704</v>
      </c>
      <c r="I154" s="695"/>
      <c r="J154" s="697"/>
      <c r="K154" s="404"/>
      <c r="L154" s="423">
        <v>3.8</v>
      </c>
      <c r="M154" s="695"/>
      <c r="N154" s="695"/>
      <c r="O154" s="695"/>
      <c r="P154" s="695"/>
      <c r="Q154" s="427"/>
      <c r="R154" s="415"/>
      <c r="S154" s="131"/>
      <c r="T154" s="426"/>
      <c r="U154" s="14"/>
    </row>
    <row r="155" spans="2:21" s="394" customFormat="1" ht="15" customHeight="1">
      <c r="B155" s="393"/>
      <c r="C155" s="393"/>
      <c r="D155" s="708" t="s">
        <v>68</v>
      </c>
      <c r="E155" s="709" t="s">
        <v>68</v>
      </c>
      <c r="F155" s="708">
        <v>0</v>
      </c>
      <c r="G155" s="709"/>
      <c r="H155" s="696">
        <v>0</v>
      </c>
      <c r="I155" s="695"/>
      <c r="J155" s="697"/>
      <c r="K155" s="404"/>
      <c r="L155" s="423">
        <v>0</v>
      </c>
      <c r="M155" s="695"/>
      <c r="N155" s="695"/>
      <c r="O155" s="695"/>
      <c r="P155" s="695"/>
      <c r="Q155" s="427"/>
      <c r="R155" s="415"/>
      <c r="S155" s="131"/>
      <c r="T155" s="428"/>
      <c r="U155" s="14"/>
    </row>
    <row r="156" spans="2:21" s="394" customFormat="1" ht="15" customHeight="1">
      <c r="B156" s="393"/>
      <c r="C156" s="393"/>
      <c r="D156" s="708" t="s">
        <v>69</v>
      </c>
      <c r="E156" s="709" t="s">
        <v>69</v>
      </c>
      <c r="F156" s="708">
        <v>2</v>
      </c>
      <c r="G156" s="709"/>
      <c r="H156" s="696">
        <v>1937990</v>
      </c>
      <c r="I156" s="695"/>
      <c r="J156" s="697"/>
      <c r="K156" s="404">
        <v>9.68</v>
      </c>
      <c r="L156" s="423">
        <v>9.68</v>
      </c>
      <c r="M156" s="695"/>
      <c r="N156" s="695"/>
      <c r="O156" s="695"/>
      <c r="P156" s="695"/>
      <c r="Q156" s="429"/>
      <c r="R156" s="415"/>
      <c r="S156" s="131"/>
      <c r="T156" s="426"/>
      <c r="U156" s="14"/>
    </row>
    <row r="157" spans="2:21" s="394" customFormat="1" ht="15" customHeight="1">
      <c r="B157" s="393"/>
      <c r="C157" s="393"/>
      <c r="D157" s="693" t="s">
        <v>70</v>
      </c>
      <c r="E157" s="694" t="s">
        <v>70</v>
      </c>
      <c r="F157" s="693">
        <v>5</v>
      </c>
      <c r="G157" s="694"/>
      <c r="H157" s="701">
        <v>7474444</v>
      </c>
      <c r="I157" s="702"/>
      <c r="J157" s="703"/>
      <c r="K157" s="430"/>
      <c r="L157" s="431">
        <v>37.38</v>
      </c>
      <c r="M157" s="695"/>
      <c r="N157" s="695"/>
      <c r="O157" s="695"/>
      <c r="P157" s="695"/>
      <c r="Q157" s="427"/>
      <c r="R157" s="414"/>
      <c r="S157" s="131"/>
      <c r="T157" s="426"/>
      <c r="U157" s="14"/>
    </row>
    <row r="158" spans="2:21" s="394" customFormat="1" ht="15" customHeight="1">
      <c r="B158" s="393"/>
      <c r="C158" s="393"/>
      <c r="D158" s="690" t="s">
        <v>86</v>
      </c>
      <c r="E158" s="691"/>
      <c r="F158" s="688">
        <f>SUM(F149:G157)</f>
        <v>8324</v>
      </c>
      <c r="G158" s="689"/>
      <c r="H158" s="698">
        <f>SUM(H149:J157)</f>
        <v>20000200</v>
      </c>
      <c r="I158" s="699"/>
      <c r="J158" s="700"/>
      <c r="K158" s="417"/>
      <c r="L158" s="432">
        <f>SUM(L149:L157)</f>
        <v>100</v>
      </c>
      <c r="M158" s="695"/>
      <c r="N158" s="695"/>
      <c r="O158" s="695"/>
      <c r="P158" s="695"/>
      <c r="Q158" s="427"/>
      <c r="R158" s="414"/>
      <c r="S158" s="131"/>
      <c r="T158" s="426"/>
      <c r="U158" s="14"/>
    </row>
    <row r="159" spans="2:21" s="394" customFormat="1" ht="15" customHeight="1">
      <c r="B159" s="393"/>
      <c r="C159" s="393"/>
      <c r="D159" s="433"/>
      <c r="E159" s="433"/>
      <c r="F159" s="410"/>
      <c r="G159" s="410"/>
      <c r="H159" s="418"/>
      <c r="I159" s="418"/>
      <c r="J159" s="418"/>
      <c r="K159" s="405"/>
      <c r="L159" s="405"/>
      <c r="M159" s="695"/>
      <c r="N159" s="695"/>
      <c r="O159" s="695"/>
      <c r="P159" s="695"/>
      <c r="Q159" s="427"/>
      <c r="R159" s="414"/>
      <c r="S159" s="131"/>
      <c r="T159" s="131"/>
      <c r="U159" s="14"/>
    </row>
    <row r="160" spans="2:21" s="394" customFormat="1" ht="15" customHeight="1">
      <c r="B160" s="393"/>
      <c r="C160" s="393"/>
      <c r="D160" s="683" t="s">
        <v>395</v>
      </c>
      <c r="E160" s="683"/>
      <c r="F160" s="683"/>
      <c r="G160" s="683"/>
      <c r="H160" s="683"/>
      <c r="I160" s="683"/>
      <c r="J160" s="683"/>
      <c r="K160" s="683"/>
      <c r="L160" s="683"/>
      <c r="M160" s="434"/>
      <c r="N160" s="434"/>
      <c r="O160" s="434"/>
      <c r="P160" s="434"/>
      <c r="Q160" s="427"/>
      <c r="R160" s="414"/>
      <c r="S160" s="131"/>
      <c r="T160" s="131"/>
      <c r="U160" s="14"/>
    </row>
    <row r="161" spans="2:21" s="394" customFormat="1" ht="15" customHeight="1">
      <c r="B161" s="393"/>
      <c r="C161" s="393"/>
      <c r="D161" s="683"/>
      <c r="E161" s="683"/>
      <c r="F161" s="683"/>
      <c r="G161" s="683"/>
      <c r="H161" s="683"/>
      <c r="I161" s="683"/>
      <c r="J161" s="683"/>
      <c r="K161" s="683"/>
      <c r="L161" s="683"/>
      <c r="M161" s="434"/>
      <c r="N161" s="434"/>
      <c r="O161" s="434"/>
      <c r="P161" s="434"/>
      <c r="Q161" s="427"/>
      <c r="R161" s="414"/>
      <c r="S161" s="131"/>
      <c r="T161" s="131"/>
      <c r="U161" s="14"/>
    </row>
    <row r="162" spans="2:21" s="394" customFormat="1" ht="15" customHeight="1">
      <c r="B162" s="393"/>
      <c r="C162" s="393"/>
      <c r="D162" s="683"/>
      <c r="E162" s="683"/>
      <c r="F162" s="683"/>
      <c r="G162" s="683"/>
      <c r="H162" s="683"/>
      <c r="I162" s="683"/>
      <c r="J162" s="683"/>
      <c r="K162" s="683"/>
      <c r="L162" s="683"/>
      <c r="M162" s="434"/>
      <c r="N162" s="434"/>
      <c r="O162" s="434"/>
      <c r="P162" s="434"/>
      <c r="Q162" s="427"/>
      <c r="R162" s="414"/>
      <c r="S162" s="131"/>
      <c r="T162" s="131"/>
      <c r="U162" s="14"/>
    </row>
    <row r="163" spans="2:21" s="394" customFormat="1" ht="15" customHeight="1">
      <c r="B163" s="393"/>
      <c r="C163" s="393"/>
      <c r="D163" s="433" t="s">
        <v>388</v>
      </c>
      <c r="E163" s="433"/>
      <c r="F163" s="410"/>
      <c r="G163" s="410"/>
      <c r="H163" s="418"/>
      <c r="I163" s="418"/>
      <c r="J163" s="418"/>
      <c r="K163" s="405"/>
      <c r="L163" s="405"/>
      <c r="M163" s="434"/>
      <c r="N163" s="434"/>
      <c r="O163" s="434"/>
      <c r="P163" s="434"/>
      <c r="Q163" s="427"/>
      <c r="R163" s="414"/>
      <c r="S163" s="131"/>
      <c r="T163" s="131"/>
      <c r="U163" s="14"/>
    </row>
    <row r="164" spans="2:14" s="394" customFormat="1" ht="16.5" customHeight="1">
      <c r="B164" s="393">
        <v>10</v>
      </c>
      <c r="C164" s="393"/>
      <c r="D164" s="435" t="str">
        <f>"Retained Earnings : Tk. "&amp;FIXED(J174,0)</f>
        <v>Retained Earnings : Tk. 6,244,104</v>
      </c>
      <c r="E164" s="436"/>
      <c r="F164" s="437"/>
      <c r="G164" s="438"/>
      <c r="H164" s="437"/>
      <c r="I164" s="437"/>
      <c r="J164" s="437"/>
      <c r="K164" s="437"/>
      <c r="L164" s="438"/>
      <c r="M164" s="439"/>
      <c r="N164" s="439"/>
    </row>
    <row r="165" spans="2:14" s="394" customFormat="1" ht="16.5" customHeight="1">
      <c r="B165" s="393"/>
      <c r="C165" s="393"/>
      <c r="D165" s="680" t="s">
        <v>276</v>
      </c>
      <c r="E165" s="680"/>
      <c r="F165" s="680"/>
      <c r="G165" s="680"/>
      <c r="H165" s="680"/>
      <c r="I165" s="437"/>
      <c r="J165" s="437"/>
      <c r="K165" s="437"/>
      <c r="L165" s="438"/>
      <c r="M165" s="439"/>
      <c r="N165" s="439"/>
    </row>
    <row r="166" spans="2:14" s="394" customFormat="1" ht="9" customHeight="1">
      <c r="B166" s="393"/>
      <c r="C166" s="393"/>
      <c r="D166" s="440"/>
      <c r="E166" s="440"/>
      <c r="F166" s="440"/>
      <c r="G166" s="440"/>
      <c r="H166" s="440"/>
      <c r="I166" s="437"/>
      <c r="J166" s="437"/>
      <c r="K166" s="437"/>
      <c r="L166" s="438"/>
      <c r="M166" s="439"/>
      <c r="N166" s="439"/>
    </row>
    <row r="167" spans="2:14" ht="18.75" customHeight="1">
      <c r="B167" s="372"/>
      <c r="C167" s="372"/>
      <c r="D167" s="441" t="s">
        <v>110</v>
      </c>
      <c r="E167" s="442"/>
      <c r="F167" s="437"/>
      <c r="G167" s="443"/>
      <c r="H167" s="437"/>
      <c r="I167" s="437"/>
      <c r="J167" s="436">
        <f>L174</f>
        <v>-9499999</v>
      </c>
      <c r="K167" s="437"/>
      <c r="L167" s="436">
        <v>-14112873</v>
      </c>
      <c r="M167" s="439"/>
      <c r="N167" s="444"/>
    </row>
    <row r="168" spans="2:19" ht="16.5" customHeight="1">
      <c r="B168" s="310"/>
      <c r="C168" s="310"/>
      <c r="D168" s="441" t="s">
        <v>233</v>
      </c>
      <c r="E168" s="442"/>
      <c r="F168" s="437"/>
      <c r="G168" s="438"/>
      <c r="H168" s="437"/>
      <c r="I168" s="437"/>
      <c r="J168" s="436">
        <f>'IS'!I38</f>
        <v>20560797.836904757</v>
      </c>
      <c r="K168" s="437"/>
      <c r="L168" s="436">
        <v>5789771</v>
      </c>
      <c r="N168" s="119" t="s">
        <v>440</v>
      </c>
      <c r="P168" s="119" t="s">
        <v>463</v>
      </c>
      <c r="S168" s="119" t="str">
        <f>CONCATENATE(N168,P168)</f>
        <v>Adjustment for tax return for the assessment year 2021-2022</v>
      </c>
    </row>
    <row r="169" spans="2:12" ht="16.5" customHeight="1">
      <c r="B169" s="310"/>
      <c r="C169" s="310"/>
      <c r="D169" s="441" t="s">
        <v>500</v>
      </c>
      <c r="E169" s="442"/>
      <c r="F169" s="437"/>
      <c r="G169" s="438"/>
      <c r="H169" s="437"/>
      <c r="I169" s="437"/>
      <c r="J169" s="436">
        <v>36554</v>
      </c>
      <c r="K169" s="437"/>
      <c r="L169" s="436">
        <v>0</v>
      </c>
    </row>
    <row r="170" spans="2:12" ht="16.5" customHeight="1">
      <c r="B170" s="310"/>
      <c r="C170" s="310"/>
      <c r="D170" s="441" t="s">
        <v>438</v>
      </c>
      <c r="E170" s="442"/>
      <c r="F170" s="437"/>
      <c r="G170" s="438"/>
      <c r="H170" s="437"/>
      <c r="I170" s="437"/>
      <c r="J170" s="436">
        <v>-5476950</v>
      </c>
      <c r="K170" s="437"/>
      <c r="L170" s="436">
        <v>-1095390</v>
      </c>
    </row>
    <row r="171" spans="2:12" ht="16.5" customHeight="1">
      <c r="B171" s="310"/>
      <c r="C171" s="310"/>
      <c r="D171" s="441" t="s">
        <v>439</v>
      </c>
      <c r="E171" s="442"/>
      <c r="F171" s="437"/>
      <c r="G171" s="438"/>
      <c r="H171" s="437"/>
      <c r="I171" s="437"/>
      <c r="J171" s="436">
        <v>-34500</v>
      </c>
      <c r="K171" s="437"/>
      <c r="L171" s="436">
        <v>10879</v>
      </c>
    </row>
    <row r="172" spans="2:12" ht="16.5" customHeight="1">
      <c r="B172" s="310"/>
      <c r="C172" s="310"/>
      <c r="D172" s="441" t="s">
        <v>462</v>
      </c>
      <c r="E172" s="442"/>
      <c r="F172" s="437"/>
      <c r="G172" s="438"/>
      <c r="H172" s="437"/>
      <c r="I172" s="437"/>
      <c r="J172" s="436">
        <v>658201</v>
      </c>
      <c r="K172" s="437"/>
      <c r="L172" s="436">
        <v>-92386</v>
      </c>
    </row>
    <row r="173" spans="2:12" ht="6" customHeight="1">
      <c r="B173" s="310"/>
      <c r="C173" s="310"/>
      <c r="D173" s="441"/>
      <c r="E173" s="442"/>
      <c r="F173" s="437"/>
      <c r="G173" s="438"/>
      <c r="H173" s="437"/>
      <c r="I173" s="437"/>
      <c r="J173" s="445"/>
      <c r="K173" s="437"/>
      <c r="L173" s="445">
        <v>0</v>
      </c>
    </row>
    <row r="174" spans="2:12" ht="16.5" thickBot="1">
      <c r="B174" s="310"/>
      <c r="C174" s="310"/>
      <c r="D174" s="681" t="s">
        <v>123</v>
      </c>
      <c r="E174" s="681"/>
      <c r="F174" s="681"/>
      <c r="G174" s="681"/>
      <c r="H174" s="437"/>
      <c r="I174" s="437"/>
      <c r="J174" s="446">
        <f>SUM(J167:J173)</f>
        <v>6244103.836904757</v>
      </c>
      <c r="K174" s="447"/>
      <c r="L174" s="446">
        <f>SUM(L167:L173)</f>
        <v>-9499999</v>
      </c>
    </row>
    <row r="175" spans="2:12" ht="14.25" customHeight="1" thickTop="1">
      <c r="B175" s="310"/>
      <c r="C175" s="310"/>
      <c r="D175" s="250"/>
      <c r="E175" s="250"/>
      <c r="F175" s="250"/>
      <c r="G175" s="250"/>
      <c r="H175" s="437"/>
      <c r="I175" s="437"/>
      <c r="J175" s="443"/>
      <c r="K175" s="437"/>
      <c r="L175" s="443"/>
    </row>
    <row r="176" spans="2:12" ht="15.75">
      <c r="B176" s="396">
        <v>11</v>
      </c>
      <c r="C176" s="396"/>
      <c r="D176" s="554" t="str">
        <f>"Deferred Tax  :   Asset / (Liability ) Tk. "&amp;FIXED(J189,0)</f>
        <v>Deferred Tax  :   Asset / (Liability ) Tk. -3,177,218</v>
      </c>
      <c r="E176" s="250"/>
      <c r="F176" s="250"/>
      <c r="G176" s="250"/>
      <c r="H176" s="437"/>
      <c r="I176" s="437"/>
      <c r="J176" s="443"/>
      <c r="K176" s="437"/>
      <c r="L176" s="443"/>
    </row>
    <row r="177" spans="2:12" ht="15.75">
      <c r="B177" s="396"/>
      <c r="C177" s="396"/>
      <c r="D177" s="680" t="s">
        <v>276</v>
      </c>
      <c r="E177" s="680"/>
      <c r="F177" s="680"/>
      <c r="G177" s="680"/>
      <c r="H177" s="680"/>
      <c r="I177" s="437"/>
      <c r="J177" s="443"/>
      <c r="K177" s="437"/>
      <c r="L177" s="443"/>
    </row>
    <row r="178" spans="2:12" ht="6.75" customHeight="1">
      <c r="B178" s="396"/>
      <c r="C178" s="396"/>
      <c r="D178" s="250"/>
      <c r="E178" s="250"/>
      <c r="F178" s="250"/>
      <c r="G178" s="250"/>
      <c r="H178" s="437"/>
      <c r="I178" s="437"/>
      <c r="J178" s="443"/>
      <c r="K178" s="437"/>
      <c r="L178" s="443"/>
    </row>
    <row r="179" spans="2:12" ht="15.75">
      <c r="B179" s="310"/>
      <c r="C179" s="310"/>
      <c r="D179" s="250" t="s">
        <v>158</v>
      </c>
      <c r="E179" s="250"/>
      <c r="F179" s="250"/>
      <c r="G179" s="250"/>
      <c r="H179" s="437"/>
      <c r="I179" s="437"/>
      <c r="J179" s="443"/>
      <c r="K179" s="437"/>
      <c r="L179" s="443"/>
    </row>
    <row r="180" spans="2:12" ht="15.75">
      <c r="B180" s="310"/>
      <c r="C180" s="310"/>
      <c r="D180" s="127" t="s">
        <v>112</v>
      </c>
      <c r="E180" s="250"/>
      <c r="F180" s="250"/>
      <c r="G180" s="250"/>
      <c r="H180" s="437"/>
      <c r="I180" s="437"/>
      <c r="J180" s="448">
        <v>210229341</v>
      </c>
      <c r="K180" s="447"/>
      <c r="L180" s="448">
        <v>212430602</v>
      </c>
    </row>
    <row r="181" spans="2:12" ht="6.75" customHeight="1" hidden="1">
      <c r="B181" s="310"/>
      <c r="C181" s="310"/>
      <c r="D181" s="127"/>
      <c r="E181" s="250"/>
      <c r="F181" s="250"/>
      <c r="G181" s="250"/>
      <c r="H181" s="437"/>
      <c r="I181" s="437"/>
      <c r="J181" s="449"/>
      <c r="K181" s="447"/>
      <c r="L181" s="449"/>
    </row>
    <row r="182" spans="2:12" ht="16.5">
      <c r="B182" s="310"/>
      <c r="C182" s="310"/>
      <c r="D182" s="250"/>
      <c r="E182" s="250"/>
      <c r="F182" s="250"/>
      <c r="G182" s="250"/>
      <c r="H182" s="437"/>
      <c r="I182" s="437"/>
      <c r="J182" s="547">
        <f>SUM(J180:J181)</f>
        <v>210229341</v>
      </c>
      <c r="K182" s="447"/>
      <c r="L182" s="547">
        <f>SUM(L180:L181)</f>
        <v>212430602</v>
      </c>
    </row>
    <row r="183" spans="2:12" ht="15.75">
      <c r="B183" s="310"/>
      <c r="C183" s="310"/>
      <c r="D183" s="250" t="s">
        <v>159</v>
      </c>
      <c r="E183" s="250"/>
      <c r="F183" s="250"/>
      <c r="G183" s="250"/>
      <c r="H183" s="437"/>
      <c r="I183" s="437"/>
      <c r="J183" s="450"/>
      <c r="K183" s="447"/>
      <c r="L183" s="450"/>
    </row>
    <row r="184" spans="2:12" ht="15.75">
      <c r="B184" s="310"/>
      <c r="C184" s="310"/>
      <c r="D184" s="127" t="s">
        <v>112</v>
      </c>
      <c r="E184" s="250"/>
      <c r="F184" s="250"/>
      <c r="G184" s="250"/>
      <c r="H184" s="437"/>
      <c r="I184" s="437"/>
      <c r="J184" s="448">
        <v>196108371</v>
      </c>
      <c r="K184" s="447"/>
      <c r="L184" s="448">
        <v>208988671</v>
      </c>
    </row>
    <row r="185" spans="2:12" ht="16.5">
      <c r="B185" s="451"/>
      <c r="C185" s="451"/>
      <c r="D185" s="251"/>
      <c r="E185" s="251"/>
      <c r="F185" s="251"/>
      <c r="G185" s="251"/>
      <c r="H185" s="437"/>
      <c r="I185" s="437"/>
      <c r="J185" s="547">
        <f>SUM(J184)</f>
        <v>196108371</v>
      </c>
      <c r="K185" s="447"/>
      <c r="L185" s="547">
        <f>SUM(L184:L184)</f>
        <v>208988671</v>
      </c>
    </row>
    <row r="186" spans="2:12" ht="12" customHeight="1" hidden="1">
      <c r="B186" s="451"/>
      <c r="C186" s="451"/>
      <c r="D186" s="251"/>
      <c r="E186" s="251"/>
      <c r="F186" s="251"/>
      <c r="G186" s="251"/>
      <c r="H186" s="437"/>
      <c r="I186" s="437"/>
      <c r="J186" s="449"/>
      <c r="K186" s="447"/>
      <c r="L186" s="449"/>
    </row>
    <row r="187" spans="2:12" ht="15.75">
      <c r="B187" s="451"/>
      <c r="C187" s="451"/>
      <c r="D187" s="452" t="s">
        <v>160</v>
      </c>
      <c r="E187" s="251"/>
      <c r="F187" s="251"/>
      <c r="G187" s="251"/>
      <c r="H187" s="437"/>
      <c r="I187" s="437"/>
      <c r="J187" s="449">
        <f>J185-J182</f>
        <v>-14120970</v>
      </c>
      <c r="K187" s="447"/>
      <c r="L187" s="449">
        <f>L185-L182</f>
        <v>-3441931</v>
      </c>
    </row>
    <row r="188" spans="2:12" ht="9.75" customHeight="1" hidden="1">
      <c r="B188" s="451"/>
      <c r="C188" s="451"/>
      <c r="D188" s="452"/>
      <c r="E188" s="251"/>
      <c r="F188" s="251"/>
      <c r="G188" s="251"/>
      <c r="H188" s="437"/>
      <c r="I188" s="437"/>
      <c r="J188" s="449"/>
      <c r="K188" s="447"/>
      <c r="L188" s="449"/>
    </row>
    <row r="189" spans="2:12" ht="16.5" thickBot="1">
      <c r="B189" s="451"/>
      <c r="C189" s="451"/>
      <c r="D189" s="251" t="s">
        <v>231</v>
      </c>
      <c r="E189" s="251"/>
      <c r="F189" s="251"/>
      <c r="G189" s="251"/>
      <c r="H189" s="437"/>
      <c r="I189" s="437"/>
      <c r="J189" s="446">
        <f>J187*22.5%</f>
        <v>-3177218.25</v>
      </c>
      <c r="K189" s="447"/>
      <c r="L189" s="446">
        <f>L187*20%</f>
        <v>-688386.2000000001</v>
      </c>
    </row>
    <row r="190" spans="2:12" ht="8.25" customHeight="1" thickTop="1">
      <c r="B190" s="451"/>
      <c r="C190" s="451"/>
      <c r="D190" s="251"/>
      <c r="E190" s="251"/>
      <c r="F190" s="251"/>
      <c r="G190" s="251"/>
      <c r="H190" s="437"/>
      <c r="I190" s="437"/>
      <c r="J190" s="443"/>
      <c r="K190" s="437"/>
      <c r="L190" s="453"/>
    </row>
    <row r="191" spans="2:12" ht="15.75">
      <c r="B191" s="396">
        <v>12</v>
      </c>
      <c r="C191" s="396"/>
      <c r="D191" s="553" t="str">
        <f>"Creditors against machinery supplied : Tk. "&amp;FIXED(J196,0)</f>
        <v>Creditors against machinery supplied : Tk. 22,232,720</v>
      </c>
      <c r="E191" s="251"/>
      <c r="F191" s="251"/>
      <c r="G191" s="251"/>
      <c r="H191" s="437"/>
      <c r="I191" s="437"/>
      <c r="J191" s="443"/>
      <c r="K191" s="437"/>
      <c r="L191" s="453"/>
    </row>
    <row r="192" spans="2:12" ht="15.75">
      <c r="B192" s="451"/>
      <c r="C192" s="451"/>
      <c r="D192" s="680" t="s">
        <v>276</v>
      </c>
      <c r="E192" s="680"/>
      <c r="F192" s="680"/>
      <c r="G192" s="680"/>
      <c r="H192" s="680"/>
      <c r="I192" s="437"/>
      <c r="J192" s="443"/>
      <c r="K192" s="437"/>
      <c r="L192" s="453">
        <v>0</v>
      </c>
    </row>
    <row r="193" spans="2:12" ht="11.25" customHeight="1">
      <c r="B193" s="451"/>
      <c r="C193" s="451"/>
      <c r="D193" s="618"/>
      <c r="E193" s="618"/>
      <c r="F193" s="618"/>
      <c r="G193" s="618"/>
      <c r="H193" s="618"/>
      <c r="I193" s="437"/>
      <c r="J193" s="443"/>
      <c r="K193" s="437"/>
      <c r="L193" s="453"/>
    </row>
    <row r="194" spans="2:12" ht="15.75">
      <c r="B194" s="451"/>
      <c r="C194" s="451"/>
      <c r="D194" s="533" t="s">
        <v>349</v>
      </c>
      <c r="E194" s="251"/>
      <c r="F194" s="251"/>
      <c r="G194" s="251"/>
      <c r="H194" s="437"/>
      <c r="I194" s="437"/>
      <c r="J194" s="453">
        <v>12138720</v>
      </c>
      <c r="K194" s="437"/>
      <c r="L194" s="453">
        <v>12138720</v>
      </c>
    </row>
    <row r="195" spans="2:12" ht="15.75">
      <c r="B195" s="451"/>
      <c r="C195" s="451"/>
      <c r="D195" s="353" t="s">
        <v>350</v>
      </c>
      <c r="E195" s="353"/>
      <c r="F195" s="353"/>
      <c r="G195" s="353"/>
      <c r="H195" s="353"/>
      <c r="I195" s="353"/>
      <c r="J195" s="379">
        <v>10094000</v>
      </c>
      <c r="K195" s="437"/>
      <c r="L195" s="379">
        <v>10094000</v>
      </c>
    </row>
    <row r="196" spans="2:12" ht="21" customHeight="1" thickBot="1">
      <c r="B196" s="451"/>
      <c r="C196" s="451"/>
      <c r="D196" s="353"/>
      <c r="E196" s="353"/>
      <c r="F196" s="353"/>
      <c r="G196" s="353"/>
      <c r="H196" s="353"/>
      <c r="I196" s="353"/>
      <c r="J196" s="374">
        <f>SUM(J194:J195)</f>
        <v>22232720</v>
      </c>
      <c r="K196" s="437"/>
      <c r="L196" s="374">
        <f>SUM(L194:L195)</f>
        <v>22232720</v>
      </c>
    </row>
    <row r="197" spans="2:12" ht="9" customHeight="1" thickTop="1">
      <c r="B197" s="451"/>
      <c r="C197" s="451"/>
      <c r="D197" s="353"/>
      <c r="E197" s="353"/>
      <c r="F197" s="353"/>
      <c r="G197" s="353"/>
      <c r="H197" s="353"/>
      <c r="I197" s="353"/>
      <c r="J197" s="377"/>
      <c r="K197" s="437"/>
      <c r="L197" s="377"/>
    </row>
    <row r="198" spans="2:12" ht="20.25" customHeight="1">
      <c r="B198" s="451">
        <v>12.01</v>
      </c>
      <c r="C198" s="451"/>
      <c r="D198" s="692" t="s">
        <v>293</v>
      </c>
      <c r="E198" s="692"/>
      <c r="F198" s="692"/>
      <c r="G198" s="692"/>
      <c r="H198" s="692"/>
      <c r="I198" s="692"/>
      <c r="J198" s="692"/>
      <c r="K198" s="692"/>
      <c r="L198" s="692"/>
    </row>
    <row r="199" spans="2:12" ht="14.25" customHeight="1">
      <c r="B199" s="451"/>
      <c r="C199" s="451"/>
      <c r="D199" s="692"/>
      <c r="E199" s="692"/>
      <c r="F199" s="692"/>
      <c r="G199" s="692"/>
      <c r="H199" s="692"/>
      <c r="I199" s="692"/>
      <c r="J199" s="692"/>
      <c r="K199" s="692"/>
      <c r="L199" s="692"/>
    </row>
    <row r="200" spans="2:12" ht="11.25" customHeight="1">
      <c r="B200" s="451"/>
      <c r="C200" s="451"/>
      <c r="D200" s="692"/>
      <c r="E200" s="692"/>
      <c r="F200" s="692"/>
      <c r="G200" s="692"/>
      <c r="H200" s="692"/>
      <c r="I200" s="692"/>
      <c r="J200" s="692"/>
      <c r="K200" s="692"/>
      <c r="L200" s="692"/>
    </row>
    <row r="201" spans="2:12" ht="0" customHeight="1" hidden="1">
      <c r="B201" s="451"/>
      <c r="C201" s="451"/>
      <c r="D201" s="452"/>
      <c r="E201" s="251"/>
      <c r="F201" s="251"/>
      <c r="G201" s="251"/>
      <c r="H201" s="454"/>
      <c r="I201" s="437"/>
      <c r="J201" s="455"/>
      <c r="K201" s="437"/>
      <c r="L201" s="455"/>
    </row>
    <row r="202" spans="2:12" ht="0" customHeight="1" hidden="1">
      <c r="B202" s="451"/>
      <c r="C202" s="451"/>
      <c r="D202" s="452"/>
      <c r="E202" s="251"/>
      <c r="F202" s="251"/>
      <c r="G202" s="251"/>
      <c r="H202" s="454"/>
      <c r="I202" s="437"/>
      <c r="J202" s="455"/>
      <c r="K202" s="437"/>
      <c r="L202" s="455"/>
    </row>
    <row r="203" spans="2:12" ht="9" customHeight="1">
      <c r="B203" s="451"/>
      <c r="C203" s="451"/>
      <c r="D203" s="452"/>
      <c r="E203" s="251"/>
      <c r="F203" s="251"/>
      <c r="G203" s="251"/>
      <c r="H203" s="454"/>
      <c r="I203" s="437"/>
      <c r="J203" s="455"/>
      <c r="K203" s="437"/>
      <c r="L203" s="455"/>
    </row>
    <row r="204" spans="2:12" ht="0.75" customHeight="1">
      <c r="B204" s="451"/>
      <c r="C204" s="451"/>
      <c r="D204" s="452"/>
      <c r="E204" s="251"/>
      <c r="F204" s="251"/>
      <c r="G204" s="251"/>
      <c r="H204" s="454"/>
      <c r="I204" s="437"/>
      <c r="J204" s="455"/>
      <c r="K204" s="437"/>
      <c r="L204" s="455"/>
    </row>
    <row r="205" spans="2:12" ht="21" customHeight="1">
      <c r="B205" s="456">
        <v>12.02</v>
      </c>
      <c r="C205" s="451"/>
      <c r="D205" s="682" t="s">
        <v>402</v>
      </c>
      <c r="E205" s="682"/>
      <c r="F205" s="682"/>
      <c r="G205" s="682"/>
      <c r="H205" s="682"/>
      <c r="I205" s="682"/>
      <c r="J205" s="682"/>
      <c r="K205" s="682"/>
      <c r="L205" s="682"/>
    </row>
    <row r="206" spans="2:12" ht="12.75" customHeight="1">
      <c r="B206" s="451"/>
      <c r="C206" s="451"/>
      <c r="D206" s="682"/>
      <c r="E206" s="682"/>
      <c r="F206" s="682"/>
      <c r="G206" s="682"/>
      <c r="H206" s="682"/>
      <c r="I206" s="682"/>
      <c r="J206" s="682"/>
      <c r="K206" s="682"/>
      <c r="L206" s="682"/>
    </row>
    <row r="207" spans="2:12" ht="12" customHeight="1">
      <c r="B207" s="451"/>
      <c r="C207" s="451"/>
      <c r="D207" s="682"/>
      <c r="E207" s="682"/>
      <c r="F207" s="682"/>
      <c r="G207" s="682"/>
      <c r="H207" s="682"/>
      <c r="I207" s="682"/>
      <c r="J207" s="682"/>
      <c r="K207" s="682"/>
      <c r="L207" s="682"/>
    </row>
    <row r="208" spans="2:12" ht="11.25" customHeight="1">
      <c r="B208" s="451"/>
      <c r="C208" s="451"/>
      <c r="D208" s="452"/>
      <c r="E208" s="251"/>
      <c r="F208" s="251"/>
      <c r="G208" s="251"/>
      <c r="H208" s="454"/>
      <c r="I208" s="437"/>
      <c r="J208" s="455"/>
      <c r="K208" s="437"/>
      <c r="L208" s="455"/>
    </row>
    <row r="209" spans="2:12" ht="15.75">
      <c r="B209" s="457">
        <v>13</v>
      </c>
      <c r="C209" s="457"/>
      <c r="D209" s="554" t="str">
        <f>"Current Account with Related party  : Tk. "&amp;FIXED(J215,0)</f>
        <v>Current Account with Related party  : Tk. 98,716,351</v>
      </c>
      <c r="E209" s="250"/>
      <c r="F209" s="250"/>
      <c r="G209" s="250"/>
      <c r="H209" s="437"/>
      <c r="I209" s="437"/>
      <c r="J209" s="443"/>
      <c r="K209" s="437"/>
      <c r="L209" s="453"/>
    </row>
    <row r="210" spans="2:12" ht="15.75">
      <c r="B210" s="457"/>
      <c r="C210" s="457"/>
      <c r="D210" s="680" t="s">
        <v>276</v>
      </c>
      <c r="E210" s="680"/>
      <c r="F210" s="680"/>
      <c r="G210" s="680"/>
      <c r="H210" s="680"/>
      <c r="I210" s="437"/>
      <c r="J210" s="443"/>
      <c r="K210" s="437"/>
      <c r="L210" s="453"/>
    </row>
    <row r="211" spans="2:12" ht="7.5" customHeight="1">
      <c r="B211" s="457"/>
      <c r="C211" s="457"/>
      <c r="D211" s="615"/>
      <c r="E211" s="615"/>
      <c r="F211" s="615"/>
      <c r="G211" s="615"/>
      <c r="H211" s="615"/>
      <c r="I211" s="437"/>
      <c r="J211" s="443"/>
      <c r="K211" s="437"/>
      <c r="L211" s="453"/>
    </row>
    <row r="212" spans="2:12" ht="16.5" customHeight="1">
      <c r="B212" s="372"/>
      <c r="C212" s="372"/>
      <c r="D212" s="687" t="s">
        <v>396</v>
      </c>
      <c r="E212" s="687"/>
      <c r="F212" s="687"/>
      <c r="G212" s="687"/>
      <c r="H212" s="458"/>
      <c r="I212" s="458"/>
      <c r="J212" s="459">
        <v>98061617</v>
      </c>
      <c r="K212" s="458"/>
      <c r="L212" s="459">
        <v>71615091</v>
      </c>
    </row>
    <row r="213" spans="2:12" ht="16.5" customHeight="1">
      <c r="B213" s="372"/>
      <c r="C213" s="372"/>
      <c r="D213" s="687" t="s">
        <v>397</v>
      </c>
      <c r="E213" s="687"/>
      <c r="F213" s="687"/>
      <c r="G213" s="687"/>
      <c r="H213" s="687"/>
      <c r="I213" s="378"/>
      <c r="J213" s="378">
        <v>640034</v>
      </c>
      <c r="K213" s="378"/>
      <c r="L213" s="377">
        <v>1363178</v>
      </c>
    </row>
    <row r="214" spans="2:12" ht="15.75">
      <c r="B214" s="375"/>
      <c r="C214" s="375"/>
      <c r="D214" s="687" t="s">
        <v>398</v>
      </c>
      <c r="E214" s="687"/>
      <c r="F214" s="687"/>
      <c r="G214" s="687"/>
      <c r="H214" s="687"/>
      <c r="I214" s="378"/>
      <c r="J214" s="379">
        <v>14700</v>
      </c>
      <c r="K214" s="378"/>
      <c r="L214" s="380">
        <v>0</v>
      </c>
    </row>
    <row r="215" spans="2:12" ht="21.75" customHeight="1" thickBot="1">
      <c r="B215" s="375"/>
      <c r="C215" s="375"/>
      <c r="D215" s="452"/>
      <c r="E215" s="452"/>
      <c r="F215" s="452"/>
      <c r="G215" s="452"/>
      <c r="H215" s="452"/>
      <c r="I215" s="378"/>
      <c r="J215" s="381">
        <f>SUM(J212:J214)</f>
        <v>98716351</v>
      </c>
      <c r="K215" s="378"/>
      <c r="L215" s="381">
        <f>SUM(L212:L214)</f>
        <v>72978269</v>
      </c>
    </row>
    <row r="216" spans="2:12" ht="7.5" customHeight="1" thickTop="1">
      <c r="B216" s="375"/>
      <c r="C216" s="375"/>
      <c r="D216" s="452"/>
      <c r="E216" s="452"/>
      <c r="F216" s="452"/>
      <c r="G216" s="452"/>
      <c r="H216" s="452"/>
      <c r="I216" s="378"/>
      <c r="J216" s="377"/>
      <c r="K216" s="378"/>
      <c r="L216" s="377"/>
    </row>
    <row r="217" spans="2:14" ht="15.75">
      <c r="B217" s="457">
        <v>14</v>
      </c>
      <c r="C217" s="457"/>
      <c r="D217" s="123" t="s">
        <v>501</v>
      </c>
      <c r="E217" s="353"/>
      <c r="F217" s="353"/>
      <c r="G217" s="353"/>
      <c r="H217" s="353"/>
      <c r="I217" s="353"/>
      <c r="N217" s="125"/>
    </row>
    <row r="218" spans="2:14" ht="15.75">
      <c r="B218" s="457"/>
      <c r="C218" s="457"/>
      <c r="D218" s="680" t="s">
        <v>276</v>
      </c>
      <c r="E218" s="680"/>
      <c r="F218" s="680"/>
      <c r="G218" s="680"/>
      <c r="H218" s="680"/>
      <c r="I218" s="353"/>
      <c r="N218" s="125"/>
    </row>
    <row r="219" spans="2:14" ht="6" customHeight="1">
      <c r="B219" s="457"/>
      <c r="C219" s="457"/>
      <c r="D219" s="615"/>
      <c r="E219" s="615"/>
      <c r="F219" s="615"/>
      <c r="G219" s="615"/>
      <c r="H219" s="615"/>
      <c r="I219" s="353"/>
      <c r="N219" s="125"/>
    </row>
    <row r="220" spans="2:14" ht="15.75">
      <c r="B220" s="457"/>
      <c r="C220" s="457"/>
      <c r="D220" s="353" t="s">
        <v>337</v>
      </c>
      <c r="E220" s="353"/>
      <c r="F220" s="353"/>
      <c r="G220" s="353"/>
      <c r="H220" s="353"/>
      <c r="I220" s="353"/>
      <c r="J220" s="378">
        <v>0</v>
      </c>
      <c r="K220" s="132"/>
      <c r="L220" s="122">
        <v>6908150</v>
      </c>
      <c r="N220" s="125"/>
    </row>
    <row r="221" spans="2:14" ht="15.75">
      <c r="B221" s="457"/>
      <c r="C221" s="457"/>
      <c r="D221" s="687" t="s">
        <v>399</v>
      </c>
      <c r="E221" s="687"/>
      <c r="F221" s="687"/>
      <c r="G221" s="687"/>
      <c r="H221" s="687"/>
      <c r="I221" s="378"/>
      <c r="J221" s="379">
        <v>0</v>
      </c>
      <c r="K221" s="378"/>
      <c r="L221" s="380">
        <v>29900</v>
      </c>
      <c r="N221" s="125"/>
    </row>
    <row r="222" spans="2:14" ht="16.5" thickBot="1">
      <c r="B222" s="457"/>
      <c r="C222" s="457"/>
      <c r="D222" s="123"/>
      <c r="E222" s="353"/>
      <c r="F222" s="353"/>
      <c r="G222" s="353"/>
      <c r="H222" s="353"/>
      <c r="I222" s="353"/>
      <c r="J222" s="461">
        <f>SUM(J220:J221)</f>
        <v>0</v>
      </c>
      <c r="L222" s="538">
        <f>SUM(L220:L221)</f>
        <v>6938050</v>
      </c>
      <c r="N222" s="125"/>
    </row>
    <row r="223" spans="2:12" ht="15.75" customHeight="1" hidden="1">
      <c r="B223" s="463"/>
      <c r="C223" s="463"/>
      <c r="D223" s="353"/>
      <c r="E223" s="353"/>
      <c r="F223" s="353"/>
      <c r="G223" s="353"/>
      <c r="H223" s="353"/>
      <c r="I223" s="353"/>
      <c r="J223" s="353"/>
      <c r="K223" s="353"/>
      <c r="L223" s="369"/>
    </row>
    <row r="224" spans="2:12" ht="5.25" customHeight="1" hidden="1">
      <c r="B224" s="463"/>
      <c r="C224" s="463"/>
      <c r="D224" s="353"/>
      <c r="E224" s="353"/>
      <c r="F224" s="353"/>
      <c r="G224" s="353"/>
      <c r="H224" s="353"/>
      <c r="I224" s="353"/>
      <c r="J224" s="353"/>
      <c r="K224" s="353"/>
      <c r="L224" s="369"/>
    </row>
    <row r="225" spans="2:12" ht="15.75" customHeight="1" hidden="1">
      <c r="B225" s="463"/>
      <c r="C225" s="463"/>
      <c r="D225" s="353"/>
      <c r="E225" s="353"/>
      <c r="F225" s="353"/>
      <c r="G225" s="353"/>
      <c r="H225" s="353"/>
      <c r="I225" s="353"/>
      <c r="J225" s="353"/>
      <c r="K225" s="353"/>
      <c r="L225" s="369"/>
    </row>
    <row r="226" spans="2:12" ht="15.75" customHeight="1" hidden="1">
      <c r="B226" s="463"/>
      <c r="C226" s="463"/>
      <c r="D226" s="353"/>
      <c r="E226" s="353"/>
      <c r="F226" s="353"/>
      <c r="G226" s="353"/>
      <c r="H226" s="353"/>
      <c r="I226" s="353"/>
      <c r="J226" s="353"/>
      <c r="K226" s="353"/>
      <c r="L226" s="369"/>
    </row>
    <row r="227" spans="2:12" ht="15.75" customHeight="1" hidden="1">
      <c r="B227" s="463"/>
      <c r="C227" s="463"/>
      <c r="D227" s="353"/>
      <c r="E227" s="353"/>
      <c r="F227" s="353"/>
      <c r="G227" s="353"/>
      <c r="H227" s="353"/>
      <c r="I227" s="353"/>
      <c r="J227" s="353"/>
      <c r="K227" s="353"/>
      <c r="L227" s="369"/>
    </row>
    <row r="228" spans="2:12" ht="15.75" customHeight="1" hidden="1">
      <c r="B228" s="463"/>
      <c r="C228" s="463"/>
      <c r="D228" s="353"/>
      <c r="E228" s="353"/>
      <c r="F228" s="353"/>
      <c r="G228" s="353"/>
      <c r="H228" s="353"/>
      <c r="I228" s="353"/>
      <c r="J228" s="353"/>
      <c r="K228" s="353"/>
      <c r="L228" s="369"/>
    </row>
    <row r="229" spans="2:12" ht="15.75" customHeight="1" hidden="1">
      <c r="B229" s="463"/>
      <c r="C229" s="463"/>
      <c r="D229" s="353"/>
      <c r="E229" s="353"/>
      <c r="F229" s="353"/>
      <c r="G229" s="353"/>
      <c r="H229" s="353"/>
      <c r="I229" s="353"/>
      <c r="J229" s="353"/>
      <c r="K229" s="353"/>
      <c r="L229" s="369"/>
    </row>
    <row r="230" spans="2:12" ht="15.75" customHeight="1" hidden="1">
      <c r="B230" s="463"/>
      <c r="C230" s="463"/>
      <c r="D230" s="353"/>
      <c r="E230" s="353"/>
      <c r="F230" s="353"/>
      <c r="G230" s="353"/>
      <c r="H230" s="353"/>
      <c r="I230" s="353"/>
      <c r="J230" s="353"/>
      <c r="K230" s="353"/>
      <c r="L230" s="369"/>
    </row>
    <row r="231" spans="2:12" ht="15.75" customHeight="1" hidden="1">
      <c r="B231" s="463"/>
      <c r="C231" s="463"/>
      <c r="D231" s="353"/>
      <c r="E231" s="353"/>
      <c r="F231" s="353"/>
      <c r="G231" s="353"/>
      <c r="H231" s="353"/>
      <c r="I231" s="353"/>
      <c r="J231" s="353"/>
      <c r="K231" s="353"/>
      <c r="L231" s="369"/>
    </row>
    <row r="232" spans="2:12" ht="15.75" customHeight="1" hidden="1">
      <c r="B232" s="463"/>
      <c r="C232" s="463"/>
      <c r="D232" s="353"/>
      <c r="E232" s="353"/>
      <c r="F232" s="353"/>
      <c r="G232" s="353"/>
      <c r="H232" s="353"/>
      <c r="I232" s="353"/>
      <c r="J232" s="684" t="s">
        <v>279</v>
      </c>
      <c r="K232" s="685"/>
      <c r="L232" s="686"/>
    </row>
    <row r="233" spans="2:12" ht="17.25" customHeight="1" hidden="1">
      <c r="B233" s="463"/>
      <c r="C233" s="463"/>
      <c r="D233" s="353"/>
      <c r="E233" s="353"/>
      <c r="F233" s="353"/>
      <c r="G233" s="353"/>
      <c r="H233" s="353"/>
      <c r="I233" s="353"/>
      <c r="J233" s="350">
        <v>44742</v>
      </c>
      <c r="K233" s="351"/>
      <c r="L233" s="350">
        <v>44377</v>
      </c>
    </row>
    <row r="234" spans="2:12" ht="16.5" customHeight="1" thickTop="1">
      <c r="B234" s="464">
        <v>15</v>
      </c>
      <c r="C234" s="464"/>
      <c r="D234" s="123" t="str">
        <f>"Un-Claimed Dividend : Tk. "&amp;FIXED(J241,0)</f>
        <v>Un-Claimed Dividend : Tk. 613,580</v>
      </c>
      <c r="E234" s="353"/>
      <c r="F234" s="353"/>
      <c r="G234" s="353"/>
      <c r="H234" s="354"/>
      <c r="I234" s="354"/>
      <c r="J234" s="354"/>
      <c r="K234" s="354"/>
      <c r="L234" s="465"/>
    </row>
    <row r="235" spans="2:12" ht="15.75">
      <c r="B235" s="466"/>
      <c r="C235" s="466"/>
      <c r="D235" s="680" t="s">
        <v>276</v>
      </c>
      <c r="E235" s="680"/>
      <c r="F235" s="680"/>
      <c r="G235" s="680"/>
      <c r="H235" s="680"/>
      <c r="I235" s="467"/>
      <c r="J235" s="467"/>
      <c r="K235" s="467"/>
      <c r="L235" s="467"/>
    </row>
    <row r="236" spans="2:12" ht="6" customHeight="1">
      <c r="B236" s="466"/>
      <c r="C236" s="466"/>
      <c r="D236" s="467"/>
      <c r="E236" s="467"/>
      <c r="F236" s="467"/>
      <c r="G236" s="467"/>
      <c r="H236" s="467"/>
      <c r="I236" s="467"/>
      <c r="J236" s="467"/>
      <c r="K236" s="467"/>
      <c r="L236" s="467"/>
    </row>
    <row r="237" spans="2:14" ht="15.75">
      <c r="B237" s="375"/>
      <c r="C237" s="375"/>
      <c r="D237" s="452" t="s">
        <v>147</v>
      </c>
      <c r="E237" s="452"/>
      <c r="F237" s="452"/>
      <c r="G237" s="462"/>
      <c r="H237" s="462"/>
      <c r="I237" s="462"/>
      <c r="J237" s="378">
        <v>364093</v>
      </c>
      <c r="K237" s="462"/>
      <c r="L237" s="378">
        <v>364093</v>
      </c>
      <c r="M237" s="125"/>
      <c r="N237" s="125"/>
    </row>
    <row r="238" spans="2:12" ht="15.75">
      <c r="B238" s="375"/>
      <c r="C238" s="375"/>
      <c r="D238" s="452" t="s">
        <v>167</v>
      </c>
      <c r="E238" s="452"/>
      <c r="F238" s="452"/>
      <c r="G238" s="462"/>
      <c r="H238" s="462"/>
      <c r="I238" s="462"/>
      <c r="J238" s="378">
        <v>33298</v>
      </c>
      <c r="K238" s="462"/>
      <c r="L238" s="378">
        <v>33298</v>
      </c>
    </row>
    <row r="239" spans="2:12" ht="15.75">
      <c r="B239" s="375"/>
      <c r="C239" s="375"/>
      <c r="D239" s="536" t="s">
        <v>222</v>
      </c>
      <c r="E239" s="536"/>
      <c r="F239" s="536"/>
      <c r="G239" s="462"/>
      <c r="H239" s="462"/>
      <c r="I239" s="462"/>
      <c r="J239" s="378">
        <v>147983</v>
      </c>
      <c r="K239" s="462"/>
      <c r="L239" s="378">
        <v>0</v>
      </c>
    </row>
    <row r="240" spans="2:13" ht="15.75">
      <c r="B240" s="375"/>
      <c r="C240" s="375"/>
      <c r="D240" s="452" t="s">
        <v>270</v>
      </c>
      <c r="E240" s="452"/>
      <c r="F240" s="452"/>
      <c r="G240" s="462"/>
      <c r="H240" s="462"/>
      <c r="I240" s="462"/>
      <c r="J240" s="379">
        <v>68206</v>
      </c>
      <c r="K240" s="462"/>
      <c r="L240" s="379">
        <v>6381</v>
      </c>
      <c r="M240" s="125"/>
    </row>
    <row r="241" spans="2:12" ht="16.5" thickBot="1">
      <c r="B241" s="375"/>
      <c r="C241" s="375"/>
      <c r="D241" s="251" t="s">
        <v>170</v>
      </c>
      <c r="E241" s="251"/>
      <c r="F241" s="251"/>
      <c r="G241" s="162"/>
      <c r="H241" s="462"/>
      <c r="I241" s="462"/>
      <c r="J241" s="381">
        <f>SUM(J237:J240)</f>
        <v>613580</v>
      </c>
      <c r="K241" s="462"/>
      <c r="L241" s="374">
        <f>SUM(L237:L240)</f>
        <v>403772</v>
      </c>
    </row>
    <row r="242" spans="2:12" ht="6.75" customHeight="1" thickTop="1">
      <c r="B242" s="375"/>
      <c r="C242" s="375"/>
      <c r="D242" s="679"/>
      <c r="E242" s="679"/>
      <c r="F242" s="679"/>
      <c r="G242" s="679"/>
      <c r="H242" s="462"/>
      <c r="I242" s="462"/>
      <c r="J242" s="468"/>
      <c r="K242" s="462"/>
      <c r="L242" s="468"/>
    </row>
    <row r="243" spans="2:12" ht="16.5" customHeight="1">
      <c r="B243" s="457">
        <v>16</v>
      </c>
      <c r="C243" s="457"/>
      <c r="D243" s="123" t="str">
        <f>"Provision for  WPPF &amp; Welfare Fund : Tk. "&amp;FIXED(J248,0)</f>
        <v>Provision for  WPPF &amp; Welfare Fund : Tk. 1,739,123</v>
      </c>
      <c r="E243" s="353"/>
      <c r="F243" s="353"/>
      <c r="G243" s="353"/>
      <c r="H243" s="384"/>
      <c r="I243" s="384"/>
      <c r="J243" s="384"/>
      <c r="K243" s="384"/>
      <c r="L243" s="469"/>
    </row>
    <row r="244" spans="2:12" ht="16.5" customHeight="1">
      <c r="B244" s="457"/>
      <c r="C244" s="457"/>
      <c r="D244" s="680" t="s">
        <v>276</v>
      </c>
      <c r="E244" s="680"/>
      <c r="F244" s="680"/>
      <c r="G244" s="680"/>
      <c r="H244" s="680"/>
      <c r="I244" s="384"/>
      <c r="J244" s="384"/>
      <c r="K244" s="384"/>
      <c r="L244" s="469"/>
    </row>
    <row r="245" spans="2:12" ht="16.5" customHeight="1">
      <c r="B245" s="375"/>
      <c r="C245" s="375"/>
      <c r="D245" s="353" t="s">
        <v>27</v>
      </c>
      <c r="E245" s="123"/>
      <c r="F245" s="123"/>
      <c r="G245" s="353"/>
      <c r="H245" s="469"/>
      <c r="I245" s="469"/>
      <c r="J245" s="385">
        <f>L248</f>
        <v>406778</v>
      </c>
      <c r="K245" s="384"/>
      <c r="L245" s="385">
        <v>535356</v>
      </c>
    </row>
    <row r="246" spans="2:12" ht="16.5" customHeight="1">
      <c r="B246" s="375"/>
      <c r="C246" s="375"/>
      <c r="D246" s="353" t="s">
        <v>156</v>
      </c>
      <c r="E246" s="123"/>
      <c r="F246" s="123"/>
      <c r="G246" s="353"/>
      <c r="H246" s="469"/>
      <c r="I246" s="469"/>
      <c r="J246" s="385">
        <f>'Note 19-37'!G142</f>
        <v>1332344.9523809524</v>
      </c>
      <c r="K246" s="384"/>
      <c r="L246" s="385">
        <v>406778</v>
      </c>
    </row>
    <row r="247" spans="2:12" ht="16.5" customHeight="1">
      <c r="B247" s="375"/>
      <c r="C247" s="375"/>
      <c r="D247" s="353" t="s">
        <v>464</v>
      </c>
      <c r="E247" s="123"/>
      <c r="F247" s="123"/>
      <c r="G247" s="353"/>
      <c r="H247" s="469"/>
      <c r="I247" s="469"/>
      <c r="J247" s="471">
        <v>0</v>
      </c>
      <c r="K247" s="384"/>
      <c r="L247" s="471">
        <v>-535356</v>
      </c>
    </row>
    <row r="248" spans="2:12" ht="16.5" customHeight="1" thickBot="1">
      <c r="B248" s="375"/>
      <c r="C248" s="375"/>
      <c r="D248" s="123" t="s">
        <v>161</v>
      </c>
      <c r="E248" s="123"/>
      <c r="F248" s="123"/>
      <c r="G248" s="353"/>
      <c r="H248" s="469"/>
      <c r="I248" s="469"/>
      <c r="J248" s="472">
        <f>SUM(J245:J247)</f>
        <v>1739122.9523809524</v>
      </c>
      <c r="K248" s="384"/>
      <c r="L248" s="472">
        <f>SUM(L245:L247)</f>
        <v>406778</v>
      </c>
    </row>
    <row r="249" spans="2:12" ht="9" customHeight="1" thickTop="1">
      <c r="B249" s="375"/>
      <c r="C249" s="375"/>
      <c r="D249" s="353"/>
      <c r="E249" s="123"/>
      <c r="F249" s="123"/>
      <c r="G249" s="353"/>
      <c r="H249" s="469"/>
      <c r="I249" s="469"/>
      <c r="J249" s="473"/>
      <c r="K249" s="384"/>
      <c r="L249" s="473"/>
    </row>
    <row r="250" spans="2:14" ht="15.75">
      <c r="B250" s="457">
        <v>17</v>
      </c>
      <c r="C250" s="457"/>
      <c r="D250" s="123" t="str">
        <f>"Liabilities for Expenses  :  Tk. "&amp;FIXED(J259,0)</f>
        <v>Liabilities for Expenses  :  Tk. 723,381</v>
      </c>
      <c r="E250" s="353"/>
      <c r="F250" s="353"/>
      <c r="G250" s="462"/>
      <c r="H250" s="354"/>
      <c r="I250" s="354"/>
      <c r="J250" s="354"/>
      <c r="K250" s="354"/>
      <c r="L250" s="354"/>
      <c r="M250" s="125"/>
      <c r="N250" s="125"/>
    </row>
    <row r="251" spans="2:14" ht="9.75" customHeight="1" hidden="1">
      <c r="B251" s="457"/>
      <c r="C251" s="457"/>
      <c r="D251" s="123"/>
      <c r="E251" s="353"/>
      <c r="F251" s="353"/>
      <c r="G251" s="462"/>
      <c r="H251" s="354"/>
      <c r="I251" s="354"/>
      <c r="J251" s="354"/>
      <c r="K251" s="354"/>
      <c r="L251" s="354"/>
      <c r="N251" s="125"/>
    </row>
    <row r="252" spans="2:14" ht="15.75">
      <c r="B252" s="457"/>
      <c r="C252" s="457"/>
      <c r="D252" s="680" t="s">
        <v>276</v>
      </c>
      <c r="E252" s="680"/>
      <c r="F252" s="680"/>
      <c r="G252" s="680"/>
      <c r="H252" s="680"/>
      <c r="I252" s="354"/>
      <c r="J252" s="354"/>
      <c r="K252" s="354"/>
      <c r="L252" s="354"/>
      <c r="N252" s="125"/>
    </row>
    <row r="253" spans="2:14" ht="15.75" customHeight="1">
      <c r="B253" s="457"/>
      <c r="C253" s="457"/>
      <c r="D253" s="353" t="s">
        <v>184</v>
      </c>
      <c r="E253" s="353"/>
      <c r="F253" s="353"/>
      <c r="G253" s="462"/>
      <c r="H253" s="354"/>
      <c r="I253" s="354"/>
      <c r="J253" s="359">
        <v>20000</v>
      </c>
      <c r="K253" s="354"/>
      <c r="L253" s="359">
        <v>25000</v>
      </c>
      <c r="N253" s="125"/>
    </row>
    <row r="254" spans="2:12" ht="15.75">
      <c r="B254" s="372"/>
      <c r="C254" s="372"/>
      <c r="D254" s="475" t="s">
        <v>373</v>
      </c>
      <c r="E254" s="353"/>
      <c r="F254" s="353"/>
      <c r="G254" s="353"/>
      <c r="H254" s="369"/>
      <c r="I254" s="369"/>
      <c r="J254" s="359">
        <v>0</v>
      </c>
      <c r="K254" s="354"/>
      <c r="L254" s="359">
        <v>174749</v>
      </c>
    </row>
    <row r="255" spans="2:12" ht="15.75">
      <c r="B255" s="372"/>
      <c r="C255" s="372"/>
      <c r="D255" s="475" t="s">
        <v>372</v>
      </c>
      <c r="E255" s="353"/>
      <c r="F255" s="353"/>
      <c r="G255" s="353"/>
      <c r="H255" s="369"/>
      <c r="I255" s="369"/>
      <c r="J255" s="359">
        <v>212000</v>
      </c>
      <c r="K255" s="354"/>
      <c r="L255" s="359">
        <v>0</v>
      </c>
    </row>
    <row r="256" spans="2:12" ht="15.75" customHeight="1">
      <c r="B256" s="375"/>
      <c r="C256" s="375"/>
      <c r="D256" s="353" t="s">
        <v>74</v>
      </c>
      <c r="E256" s="353"/>
      <c r="F256" s="353"/>
      <c r="G256" s="353"/>
      <c r="H256" s="371"/>
      <c r="I256" s="371"/>
      <c r="J256" s="378">
        <v>330000</v>
      </c>
      <c r="K256" s="378"/>
      <c r="L256" s="378">
        <v>230000</v>
      </c>
    </row>
    <row r="257" spans="2:12" ht="15.75" customHeight="1">
      <c r="B257" s="375"/>
      <c r="C257" s="375"/>
      <c r="D257" s="353" t="s">
        <v>164</v>
      </c>
      <c r="E257" s="353"/>
      <c r="F257" s="353"/>
      <c r="G257" s="353"/>
      <c r="H257" s="371"/>
      <c r="I257" s="371"/>
      <c r="J257" s="378">
        <v>79056</v>
      </c>
      <c r="K257" s="378"/>
      <c r="L257" s="378">
        <v>2353</v>
      </c>
    </row>
    <row r="258" spans="2:14" ht="15.75" customHeight="1">
      <c r="B258" s="375"/>
      <c r="C258" s="375"/>
      <c r="D258" s="353" t="s">
        <v>162</v>
      </c>
      <c r="E258" s="353"/>
      <c r="F258" s="353"/>
      <c r="G258" s="353"/>
      <c r="H258" s="469"/>
      <c r="I258" s="469"/>
      <c r="J258" s="379">
        <v>82325</v>
      </c>
      <c r="K258" s="384"/>
      <c r="L258" s="379">
        <v>9490</v>
      </c>
      <c r="N258" s="125"/>
    </row>
    <row r="259" spans="2:12" ht="15.75" customHeight="1" thickBot="1">
      <c r="B259" s="375"/>
      <c r="C259" s="375"/>
      <c r="D259" s="681"/>
      <c r="E259" s="681"/>
      <c r="F259" s="681"/>
      <c r="G259" s="681"/>
      <c r="H259" s="469"/>
      <c r="I259" s="469"/>
      <c r="J259" s="374">
        <f>SUM(J253:J258)</f>
        <v>723381</v>
      </c>
      <c r="K259" s="469"/>
      <c r="L259" s="374">
        <f>SUM(L253:L258)</f>
        <v>441592</v>
      </c>
    </row>
    <row r="260" ht="15.75" customHeight="1" hidden="1" thickTop="1"/>
    <row r="261" ht="15.75" customHeight="1" thickTop="1"/>
    <row r="262" spans="2:14" ht="15.75" customHeight="1">
      <c r="B262" s="457">
        <v>18</v>
      </c>
      <c r="C262" s="457"/>
      <c r="D262" s="123" t="str">
        <f>"Provision for Income Tax  :  Tk. "&amp;FIXED(J269,0)</f>
        <v>Provision for Income Tax  :  Tk. 5,224,371</v>
      </c>
      <c r="E262" s="123"/>
      <c r="F262" s="123"/>
      <c r="G262" s="353"/>
      <c r="H262" s="469"/>
      <c r="I262" s="469"/>
      <c r="J262" s="469"/>
      <c r="K262" s="469"/>
      <c r="L262" s="470"/>
      <c r="N262" s="476"/>
    </row>
    <row r="263" spans="2:14" ht="15.75" customHeight="1">
      <c r="B263" s="457"/>
      <c r="C263" s="457"/>
      <c r="D263" s="680" t="s">
        <v>276</v>
      </c>
      <c r="E263" s="680"/>
      <c r="F263" s="680"/>
      <c r="G263" s="680"/>
      <c r="H263" s="680"/>
      <c r="I263" s="469"/>
      <c r="J263" s="469"/>
      <c r="K263" s="469"/>
      <c r="L263" s="470"/>
      <c r="N263" s="476"/>
    </row>
    <row r="264" spans="2:12" ht="15.75" customHeight="1">
      <c r="B264" s="457"/>
      <c r="C264" s="457"/>
      <c r="D264" s="353" t="s">
        <v>27</v>
      </c>
      <c r="E264" s="353"/>
      <c r="F264" s="353"/>
      <c r="G264" s="353"/>
      <c r="H264" s="469"/>
      <c r="I264" s="469"/>
      <c r="J264" s="385">
        <f>L269</f>
        <v>2680412</v>
      </c>
      <c r="K264" s="384"/>
      <c r="L264" s="385">
        <v>2360286</v>
      </c>
    </row>
    <row r="265" spans="2:13" ht="16.5" customHeight="1">
      <c r="B265" s="457"/>
      <c r="C265" s="457"/>
      <c r="D265" s="353" t="s">
        <v>465</v>
      </c>
      <c r="E265" s="353"/>
      <c r="F265" s="353"/>
      <c r="G265" s="353"/>
      <c r="H265" s="469"/>
      <c r="I265" s="469"/>
      <c r="J265" s="385">
        <f>'Note 19-37'!G154</f>
        <v>3597268.96071429</v>
      </c>
      <c r="K265" s="384"/>
      <c r="L265" s="385">
        <v>1631396</v>
      </c>
      <c r="M265" s="125"/>
    </row>
    <row r="266" spans="2:13" ht="16.5" customHeight="1">
      <c r="B266" s="457"/>
      <c r="C266" s="457"/>
      <c r="D266" s="353" t="s">
        <v>466</v>
      </c>
      <c r="E266" s="353"/>
      <c r="F266" s="353"/>
      <c r="G266" s="353"/>
      <c r="H266" s="469"/>
      <c r="I266" s="469"/>
      <c r="J266" s="385">
        <v>-36554</v>
      </c>
      <c r="K266" s="384"/>
      <c r="L266" s="385">
        <v>0</v>
      </c>
      <c r="M266" s="125"/>
    </row>
    <row r="267" spans="2:12" ht="16.5" customHeight="1">
      <c r="B267" s="457"/>
      <c r="C267" s="457"/>
      <c r="D267" s="353" t="s">
        <v>467</v>
      </c>
      <c r="E267" s="353"/>
      <c r="F267" s="353"/>
      <c r="G267" s="353"/>
      <c r="H267" s="469"/>
      <c r="I267" s="469"/>
      <c r="J267" s="385">
        <v>-1016756</v>
      </c>
      <c r="K267" s="384"/>
      <c r="L267" s="385">
        <v>-1311270</v>
      </c>
    </row>
    <row r="268" spans="2:12" ht="6" customHeight="1">
      <c r="B268" s="477"/>
      <c r="C268" s="477"/>
      <c r="D268" s="353"/>
      <c r="E268" s="353"/>
      <c r="F268" s="353"/>
      <c r="G268" s="353"/>
      <c r="H268" s="469"/>
      <c r="I268" s="469"/>
      <c r="J268" s="474"/>
      <c r="K268" s="468"/>
      <c r="L268" s="474"/>
    </row>
    <row r="269" spans="2:12" ht="15.75" customHeight="1" thickBot="1">
      <c r="B269" s="477"/>
      <c r="C269" s="477"/>
      <c r="D269" s="681" t="s">
        <v>123</v>
      </c>
      <c r="E269" s="681"/>
      <c r="F269" s="681"/>
      <c r="G269" s="681"/>
      <c r="H269" s="469"/>
      <c r="I269" s="469"/>
      <c r="J269" s="472">
        <f>SUM(J264:J268)</f>
        <v>5224370.96071429</v>
      </c>
      <c r="K269" s="384"/>
      <c r="L269" s="472">
        <f>SUM(L264:L268)</f>
        <v>2680412</v>
      </c>
    </row>
    <row r="270" spans="2:12" ht="15.75" customHeight="1" thickTop="1">
      <c r="B270" s="375"/>
      <c r="C270" s="375"/>
      <c r="D270" s="353"/>
      <c r="E270" s="123"/>
      <c r="F270" s="123"/>
      <c r="G270" s="353"/>
      <c r="H270" s="469"/>
      <c r="I270" s="469"/>
      <c r="J270" s="388"/>
      <c r="K270" s="469"/>
      <c r="L270" s="388"/>
    </row>
    <row r="271" spans="2:14" ht="15.75" customHeight="1">
      <c r="B271" s="375"/>
      <c r="C271" s="375"/>
      <c r="D271" s="353"/>
      <c r="E271" s="123"/>
      <c r="F271" s="123"/>
      <c r="G271" s="353"/>
      <c r="H271" s="469"/>
      <c r="I271" s="469"/>
      <c r="J271" s="388"/>
      <c r="K271" s="469"/>
      <c r="L271" s="388"/>
      <c r="N271" s="125"/>
    </row>
    <row r="272" spans="2:12" ht="15.75" customHeight="1">
      <c r="B272" s="375"/>
      <c r="C272" s="375"/>
      <c r="D272" s="353"/>
      <c r="E272" s="123"/>
      <c r="F272" s="123"/>
      <c r="G272" s="353"/>
      <c r="H272" s="469"/>
      <c r="I272" s="469"/>
      <c r="J272" s="388"/>
      <c r="K272" s="469"/>
      <c r="L272" s="388"/>
    </row>
    <row r="273" spans="2:12" ht="15.75">
      <c r="B273" s="481"/>
      <c r="C273" s="481"/>
      <c r="D273" s="460"/>
      <c r="E273" s="480"/>
      <c r="F273" s="480"/>
      <c r="G273" s="480"/>
      <c r="H273" s="130"/>
      <c r="I273" s="130"/>
      <c r="J273" s="425"/>
      <c r="K273" s="130"/>
      <c r="L273" s="425"/>
    </row>
    <row r="274" spans="2:12" ht="15.75">
      <c r="B274" s="481"/>
      <c r="C274" s="481"/>
      <c r="D274" s="460"/>
      <c r="E274" s="480"/>
      <c r="F274" s="480"/>
      <c r="G274" s="480"/>
      <c r="H274" s="130"/>
      <c r="I274" s="130"/>
      <c r="J274" s="425"/>
      <c r="K274" s="130"/>
      <c r="L274" s="425"/>
    </row>
    <row r="275" spans="2:12" ht="15.75">
      <c r="B275" s="481"/>
      <c r="C275" s="481"/>
      <c r="D275" s="460"/>
      <c r="E275" s="480"/>
      <c r="F275" s="480"/>
      <c r="G275" s="480"/>
      <c r="H275" s="130"/>
      <c r="I275" s="130"/>
      <c r="J275" s="425"/>
      <c r="K275" s="130"/>
      <c r="L275" s="425"/>
    </row>
    <row r="276" spans="2:12" ht="15.75">
      <c r="B276" s="481"/>
      <c r="C276" s="481"/>
      <c r="D276" s="460"/>
      <c r="E276" s="480"/>
      <c r="F276" s="480"/>
      <c r="G276" s="480"/>
      <c r="H276" s="130"/>
      <c r="I276" s="130"/>
      <c r="J276" s="425"/>
      <c r="K276" s="130"/>
      <c r="L276" s="425"/>
    </row>
    <row r="277" spans="2:12" ht="15.75">
      <c r="B277" s="481"/>
      <c r="C277" s="481"/>
      <c r="D277" s="460"/>
      <c r="E277" s="480"/>
      <c r="F277" s="480"/>
      <c r="G277" s="480"/>
      <c r="H277" s="130"/>
      <c r="I277" s="130"/>
      <c r="J277" s="425"/>
      <c r="K277" s="130"/>
      <c r="L277" s="425"/>
    </row>
    <row r="278" spans="2:12" ht="15.75">
      <c r="B278" s="481"/>
      <c r="C278" s="481"/>
      <c r="D278" s="460"/>
      <c r="E278" s="480"/>
      <c r="F278" s="480"/>
      <c r="G278" s="480"/>
      <c r="H278" s="130"/>
      <c r="I278" s="130"/>
      <c r="J278" s="425"/>
      <c r="K278" s="130"/>
      <c r="L278" s="425"/>
    </row>
    <row r="279" spans="2:12" ht="15.75">
      <c r="B279" s="479"/>
      <c r="C279" s="479"/>
      <c r="D279" s="460"/>
      <c r="E279" s="130"/>
      <c r="F279" s="130"/>
      <c r="G279" s="130"/>
      <c r="H279" s="130"/>
      <c r="I279" s="130"/>
      <c r="J279" s="434"/>
      <c r="K279" s="130"/>
      <c r="L279" s="434"/>
    </row>
    <row r="280" spans="2:12" ht="16.5" customHeight="1">
      <c r="B280" s="479"/>
      <c r="C280" s="479"/>
      <c r="D280" s="22"/>
      <c r="E280" s="139"/>
      <c r="F280" s="347"/>
      <c r="G280" s="139"/>
      <c r="H280" s="22"/>
      <c r="I280" s="139"/>
      <c r="J280" s="139"/>
      <c r="K280" s="139"/>
      <c r="L280" s="139"/>
    </row>
    <row r="281" spans="2:12" ht="16.5" customHeight="1">
      <c r="B281" s="481"/>
      <c r="C281" s="481"/>
      <c r="D281" s="460"/>
      <c r="E281" s="480"/>
      <c r="F281" s="480"/>
      <c r="G281" s="480"/>
      <c r="H281" s="480"/>
      <c r="I281" s="480"/>
      <c r="J281" s="482"/>
      <c r="K281" s="480"/>
      <c r="L281" s="482"/>
    </row>
    <row r="282" spans="2:12" ht="15.75">
      <c r="B282" s="483"/>
      <c r="C282" s="483"/>
      <c r="D282" s="132"/>
      <c r="E282" s="132"/>
      <c r="F282" s="132"/>
      <c r="G282" s="132"/>
      <c r="H282" s="132"/>
      <c r="I282" s="132"/>
      <c r="J282" s="132"/>
      <c r="K282" s="132"/>
      <c r="L282" s="132"/>
    </row>
    <row r="283" spans="2:3" ht="15.75">
      <c r="B283" s="477"/>
      <c r="C283" s="477"/>
    </row>
  </sheetData>
  <sheetProtection/>
  <mergeCells count="96">
    <mergeCell ref="D144:L146"/>
    <mergeCell ref="F157:G157"/>
    <mergeCell ref="F156:G156"/>
    <mergeCell ref="F155:G155"/>
    <mergeCell ref="D149:E149"/>
    <mergeCell ref="D151:E151"/>
    <mergeCell ref="F154:G154"/>
    <mergeCell ref="D154:E154"/>
    <mergeCell ref="D156:E156"/>
    <mergeCell ref="D152:E152"/>
    <mergeCell ref="N34:R34"/>
    <mergeCell ref="D32:H32"/>
    <mergeCell ref="D42:H42"/>
    <mergeCell ref="D57:L57"/>
    <mergeCell ref="D58:L60"/>
    <mergeCell ref="M151:P151"/>
    <mergeCell ref="D87:L88"/>
    <mergeCell ref="D109:L110"/>
    <mergeCell ref="J121:L121"/>
    <mergeCell ref="D75:L78"/>
    <mergeCell ref="J5:L5"/>
    <mergeCell ref="B19:H19"/>
    <mergeCell ref="D22:H22"/>
    <mergeCell ref="D27:H27"/>
    <mergeCell ref="A1:L1"/>
    <mergeCell ref="A3:L3"/>
    <mergeCell ref="A4:L4"/>
    <mergeCell ref="D8:H8"/>
    <mergeCell ref="D13:H13"/>
    <mergeCell ref="B5:B6"/>
    <mergeCell ref="D5:H6"/>
    <mergeCell ref="M150:P150"/>
    <mergeCell ref="G9:H9"/>
    <mergeCell ref="Q150:R150"/>
    <mergeCell ref="H150:J150"/>
    <mergeCell ref="Q149:R149"/>
    <mergeCell ref="M149:P149"/>
    <mergeCell ref="D83:L85"/>
    <mergeCell ref="D80:L81"/>
    <mergeCell ref="D147:E148"/>
    <mergeCell ref="M152:P152"/>
    <mergeCell ref="H154:J154"/>
    <mergeCell ref="H153:J153"/>
    <mergeCell ref="M153:P153"/>
    <mergeCell ref="H151:J151"/>
    <mergeCell ref="H152:J152"/>
    <mergeCell ref="D155:E155"/>
    <mergeCell ref="F153:G153"/>
    <mergeCell ref="F147:G147"/>
    <mergeCell ref="F151:G151"/>
    <mergeCell ref="H155:J155"/>
    <mergeCell ref="D150:E150"/>
    <mergeCell ref="F148:G148"/>
    <mergeCell ref="D91:H91"/>
    <mergeCell ref="D103:G103"/>
    <mergeCell ref="D63:H63"/>
    <mergeCell ref="H149:J149"/>
    <mergeCell ref="D153:E153"/>
    <mergeCell ref="F152:G152"/>
    <mergeCell ref="H147:J147"/>
    <mergeCell ref="H148:J148"/>
    <mergeCell ref="F150:G150"/>
    <mergeCell ref="F149:G149"/>
    <mergeCell ref="M159:P159"/>
    <mergeCell ref="M154:P154"/>
    <mergeCell ref="H156:J156"/>
    <mergeCell ref="M155:P155"/>
    <mergeCell ref="H158:J158"/>
    <mergeCell ref="M156:P156"/>
    <mergeCell ref="H157:J157"/>
    <mergeCell ref="M158:P158"/>
    <mergeCell ref="M157:P157"/>
    <mergeCell ref="F158:G158"/>
    <mergeCell ref="D174:G174"/>
    <mergeCell ref="D158:E158"/>
    <mergeCell ref="D198:L200"/>
    <mergeCell ref="D165:H165"/>
    <mergeCell ref="D157:E157"/>
    <mergeCell ref="D192:H192"/>
    <mergeCell ref="D205:L207"/>
    <mergeCell ref="D160:L162"/>
    <mergeCell ref="J232:L232"/>
    <mergeCell ref="D212:G212"/>
    <mergeCell ref="D214:H214"/>
    <mergeCell ref="D177:H177"/>
    <mergeCell ref="D210:H210"/>
    <mergeCell ref="D218:H218"/>
    <mergeCell ref="D213:H213"/>
    <mergeCell ref="D221:H221"/>
    <mergeCell ref="D242:G242"/>
    <mergeCell ref="D252:H252"/>
    <mergeCell ref="D244:H244"/>
    <mergeCell ref="D235:H235"/>
    <mergeCell ref="D269:G269"/>
    <mergeCell ref="D259:G259"/>
    <mergeCell ref="D263:H263"/>
  </mergeCells>
  <printOptions horizontalCentered="1"/>
  <pageMargins left="0.9" right="0.6" top="1" bottom="1" header="0.118110236220472" footer="0.8"/>
  <pageSetup firstPageNumber="19" useFirstPageNumber="1" horizontalDpi="600" verticalDpi="600" orientation="portrait" paperSize="9" scale="87" r:id="rId1"/>
  <headerFooter alignWithMargins="0">
    <oddHeader xml:space="preserve">&amp;C                                                   </oddHeader>
    <oddFooter>&amp;C&amp;P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M415"/>
  <sheetViews>
    <sheetView zoomScaleSheetLayoutView="100" zoomScalePageLayoutView="0" workbookViewId="0" topLeftCell="A1">
      <selection activeCell="N27" sqref="N27"/>
    </sheetView>
  </sheetViews>
  <sheetFormatPr defaultColWidth="9.00390625" defaultRowHeight="15.75"/>
  <cols>
    <col min="1" max="1" width="3.75390625" style="3" customWidth="1"/>
    <col min="2" max="2" width="4.875" style="3" bestFit="1" customWidth="1"/>
    <col min="3" max="3" width="17.25390625" style="3" customWidth="1"/>
    <col min="4" max="4" width="3.625" style="85" customWidth="1"/>
    <col min="5" max="5" width="11.875" style="3" bestFit="1" customWidth="1"/>
    <col min="6" max="6" width="8.50390625" style="3" bestFit="1" customWidth="1"/>
    <col min="7" max="7" width="12.625" style="3" bestFit="1" customWidth="1"/>
    <col min="8" max="8" width="13.00390625" style="3" customWidth="1"/>
    <col min="9" max="9" width="10.875" style="3" customWidth="1"/>
    <col min="10" max="10" width="11.875" style="3" bestFit="1" customWidth="1"/>
    <col min="11" max="11" width="12.50390625" style="3" customWidth="1"/>
    <col min="12" max="12" width="3.50390625" style="3" customWidth="1"/>
    <col min="13" max="13" width="12.625" style="3" customWidth="1"/>
    <col min="14" max="14" width="11.25390625" style="3" bestFit="1" customWidth="1"/>
    <col min="15" max="16384" width="9.00390625" style="3" customWidth="1"/>
  </cols>
  <sheetData>
    <row r="1" spans="1:8" ht="15.75">
      <c r="A1" s="35" t="s">
        <v>77</v>
      </c>
      <c r="C1" s="30" t="s">
        <v>48</v>
      </c>
      <c r="D1" s="1"/>
      <c r="F1" s="33"/>
      <c r="G1" s="24"/>
      <c r="H1" s="34"/>
    </row>
    <row r="2" spans="2:11" ht="15.75">
      <c r="B2" s="35"/>
      <c r="C2" s="36"/>
      <c r="D2" s="37"/>
      <c r="E2" s="32"/>
      <c r="F2" s="38"/>
      <c r="G2" s="36"/>
      <c r="H2" s="38"/>
      <c r="I2" s="32"/>
      <c r="J2" s="32"/>
      <c r="K2" s="32"/>
    </row>
    <row r="3" spans="2:11" ht="15.75">
      <c r="B3" s="39"/>
      <c r="C3" s="36" t="s">
        <v>49</v>
      </c>
      <c r="D3" s="37"/>
      <c r="E3" s="32"/>
      <c r="F3" s="32"/>
      <c r="G3" s="32"/>
      <c r="H3" s="32"/>
      <c r="I3" s="32"/>
      <c r="J3" s="32"/>
      <c r="K3" s="32"/>
    </row>
    <row r="4" spans="2:11" ht="15.75">
      <c r="B4" s="32"/>
      <c r="C4" s="32"/>
      <c r="D4" s="37"/>
      <c r="E4" s="32"/>
      <c r="F4" s="32"/>
      <c r="G4" s="32"/>
      <c r="H4" s="32"/>
      <c r="I4" s="32"/>
      <c r="J4" s="32"/>
      <c r="K4" s="32"/>
    </row>
    <row r="5" spans="2:11" ht="15.75">
      <c r="B5" s="32"/>
      <c r="C5" s="40"/>
      <c r="D5" s="41" t="s">
        <v>3</v>
      </c>
      <c r="E5" s="42"/>
      <c r="F5" s="43" t="s">
        <v>4</v>
      </c>
      <c r="G5" s="44"/>
      <c r="H5" s="45" t="s">
        <v>21</v>
      </c>
      <c r="I5" s="42"/>
      <c r="J5" s="42"/>
      <c r="K5" s="41"/>
    </row>
    <row r="6" spans="2:11" ht="15.75">
      <c r="B6" s="32"/>
      <c r="C6" s="46" t="s">
        <v>5</v>
      </c>
      <c r="D6" s="47" t="s">
        <v>6</v>
      </c>
      <c r="E6" s="48"/>
      <c r="F6" s="49"/>
      <c r="G6" s="50"/>
      <c r="H6" s="49"/>
      <c r="I6" s="49"/>
      <c r="J6" s="51"/>
      <c r="K6" s="47" t="s">
        <v>8</v>
      </c>
    </row>
    <row r="7" spans="2:11" ht="15.75">
      <c r="B7" s="32"/>
      <c r="C7" s="52"/>
      <c r="D7" s="47" t="s">
        <v>7</v>
      </c>
      <c r="E7" s="53" t="s">
        <v>51</v>
      </c>
      <c r="F7" s="743" t="s">
        <v>11</v>
      </c>
      <c r="G7" s="47" t="s">
        <v>52</v>
      </c>
      <c r="H7" s="53" t="s">
        <v>51</v>
      </c>
      <c r="I7" s="47" t="s">
        <v>46</v>
      </c>
      <c r="J7" s="47" t="s">
        <v>52</v>
      </c>
      <c r="K7" s="47" t="s">
        <v>52</v>
      </c>
    </row>
    <row r="8" spans="2:11" ht="15.75">
      <c r="B8" s="32"/>
      <c r="C8" s="54"/>
      <c r="D8" s="55" t="s">
        <v>9</v>
      </c>
      <c r="E8" s="49" t="s">
        <v>10</v>
      </c>
      <c r="F8" s="744"/>
      <c r="G8" s="54" t="s">
        <v>10</v>
      </c>
      <c r="H8" s="54" t="s">
        <v>10</v>
      </c>
      <c r="I8" s="56" t="s">
        <v>53</v>
      </c>
      <c r="J8" s="54" t="s">
        <v>10</v>
      </c>
      <c r="K8" s="55" t="s">
        <v>10</v>
      </c>
    </row>
    <row r="9" spans="2:11" ht="15.75">
      <c r="B9" s="32"/>
      <c r="C9" s="57" t="s">
        <v>22</v>
      </c>
      <c r="D9" s="47">
        <v>0</v>
      </c>
      <c r="E9" s="58">
        <v>18596912</v>
      </c>
      <c r="F9" s="58">
        <v>0</v>
      </c>
      <c r="G9" s="58">
        <f>E9+F9</f>
        <v>18596912</v>
      </c>
      <c r="H9" s="58">
        <v>0</v>
      </c>
      <c r="I9" s="58">
        <v>0</v>
      </c>
      <c r="J9" s="58">
        <f aca="true" t="shared" si="0" ref="J9:J22">SUM(H9:I9)</f>
        <v>0</v>
      </c>
      <c r="K9" s="58">
        <f>G9-J9</f>
        <v>18596912</v>
      </c>
    </row>
    <row r="10" spans="2:11" ht="15.75">
      <c r="B10" s="32"/>
      <c r="C10" s="57" t="s">
        <v>12</v>
      </c>
      <c r="D10" s="47">
        <v>4</v>
      </c>
      <c r="E10" s="58">
        <v>22711179</v>
      </c>
      <c r="F10" s="58">
        <v>0</v>
      </c>
      <c r="G10" s="59">
        <f>E10+F10</f>
        <v>22711179</v>
      </c>
      <c r="H10" s="59">
        <v>9803717</v>
      </c>
      <c r="I10" s="58">
        <f>(G10-H10)*D10%</f>
        <v>516298.48000000004</v>
      </c>
      <c r="J10" s="58">
        <f t="shared" si="0"/>
        <v>10320015.48</v>
      </c>
      <c r="K10" s="58">
        <f>G10-J10</f>
        <v>12391163.52</v>
      </c>
    </row>
    <row r="11" spans="2:11" ht="15.75">
      <c r="B11" s="32"/>
      <c r="C11" s="57" t="s">
        <v>13</v>
      </c>
      <c r="D11" s="47">
        <v>10</v>
      </c>
      <c r="E11" s="58">
        <v>139863056</v>
      </c>
      <c r="F11" s="58">
        <v>450000</v>
      </c>
      <c r="G11" s="59">
        <f>E11+F11</f>
        <v>140313056</v>
      </c>
      <c r="H11" s="59">
        <v>103771289</v>
      </c>
      <c r="I11" s="58">
        <v>3631677</v>
      </c>
      <c r="J11" s="58">
        <f t="shared" si="0"/>
        <v>107402966</v>
      </c>
      <c r="K11" s="58">
        <f>G11-J11</f>
        <v>32910090</v>
      </c>
    </row>
    <row r="12" spans="2:11" ht="15.75">
      <c r="B12" s="32"/>
      <c r="C12" s="57" t="s">
        <v>14</v>
      </c>
      <c r="D12" s="47">
        <v>5</v>
      </c>
      <c r="E12" s="58">
        <v>17137785</v>
      </c>
      <c r="F12" s="58">
        <v>0</v>
      </c>
      <c r="G12" s="59">
        <f>E12+F12</f>
        <v>17137785</v>
      </c>
      <c r="H12" s="59">
        <v>9989235</v>
      </c>
      <c r="I12" s="58">
        <f aca="true" t="shared" si="1" ref="I12:I22">(G12-H12)*D12%</f>
        <v>357427.5</v>
      </c>
      <c r="J12" s="58">
        <f t="shared" si="0"/>
        <v>10346662.5</v>
      </c>
      <c r="K12" s="58">
        <f>G12-J12</f>
        <v>6791122.5</v>
      </c>
    </row>
    <row r="13" spans="2:11" ht="15.75">
      <c r="B13" s="32"/>
      <c r="C13" s="57" t="s">
        <v>34</v>
      </c>
      <c r="D13" s="47">
        <v>10</v>
      </c>
      <c r="E13" s="58">
        <v>9130323</v>
      </c>
      <c r="F13" s="58">
        <v>0</v>
      </c>
      <c r="G13" s="59">
        <f>E13+F13</f>
        <v>9130323</v>
      </c>
      <c r="H13" s="59">
        <v>4248754</v>
      </c>
      <c r="I13" s="58">
        <f t="shared" si="1"/>
        <v>488156.9</v>
      </c>
      <c r="J13" s="58">
        <f t="shared" si="0"/>
        <v>4736910.9</v>
      </c>
      <c r="K13" s="58">
        <f>G13-J13</f>
        <v>4393412.1</v>
      </c>
    </row>
    <row r="14" spans="2:11" ht="15.75">
      <c r="B14" s="32"/>
      <c r="C14" s="57" t="s">
        <v>35</v>
      </c>
      <c r="D14" s="58">
        <v>0</v>
      </c>
      <c r="E14" s="58">
        <v>0</v>
      </c>
      <c r="F14" s="58">
        <v>0</v>
      </c>
      <c r="G14" s="58">
        <v>0</v>
      </c>
      <c r="H14" s="58"/>
      <c r="I14" s="58">
        <f t="shared" si="1"/>
        <v>0</v>
      </c>
      <c r="J14" s="58">
        <f t="shared" si="0"/>
        <v>0</v>
      </c>
      <c r="K14" s="58">
        <v>0</v>
      </c>
    </row>
    <row r="15" spans="2:11" ht="15.75">
      <c r="B15" s="32"/>
      <c r="C15" s="57" t="s">
        <v>15</v>
      </c>
      <c r="D15" s="47">
        <v>10</v>
      </c>
      <c r="E15" s="58">
        <v>345000</v>
      </c>
      <c r="F15" s="58">
        <v>0</v>
      </c>
      <c r="G15" s="58">
        <f aca="true" t="shared" si="2" ref="G15:G23">E15+F15</f>
        <v>345000</v>
      </c>
      <c r="H15" s="58">
        <v>271199</v>
      </c>
      <c r="I15" s="58">
        <f t="shared" si="1"/>
        <v>7380.1</v>
      </c>
      <c r="J15" s="58">
        <f t="shared" si="0"/>
        <v>278579.1</v>
      </c>
      <c r="K15" s="58">
        <f aca="true" t="shared" si="3" ref="K15:K23">G15-J15</f>
        <v>66420.90000000002</v>
      </c>
    </row>
    <row r="16" spans="2:11" ht="15.75">
      <c r="B16" s="32"/>
      <c r="C16" s="57" t="s">
        <v>16</v>
      </c>
      <c r="D16" s="47">
        <v>10</v>
      </c>
      <c r="E16" s="58">
        <v>732649</v>
      </c>
      <c r="F16" s="58">
        <v>0</v>
      </c>
      <c r="G16" s="58">
        <f t="shared" si="2"/>
        <v>732649</v>
      </c>
      <c r="H16" s="58">
        <v>528460</v>
      </c>
      <c r="I16" s="58">
        <f t="shared" si="1"/>
        <v>20418.9</v>
      </c>
      <c r="J16" s="58">
        <f t="shared" si="0"/>
        <v>548878.9</v>
      </c>
      <c r="K16" s="58">
        <f t="shared" si="3"/>
        <v>183770.09999999998</v>
      </c>
    </row>
    <row r="17" spans="2:11" ht="15.75">
      <c r="B17" s="32"/>
      <c r="C17" s="57" t="s">
        <v>20</v>
      </c>
      <c r="D17" s="47">
        <v>10</v>
      </c>
      <c r="E17" s="58">
        <v>5202408</v>
      </c>
      <c r="F17" s="58">
        <v>0</v>
      </c>
      <c r="G17" s="58">
        <f t="shared" si="2"/>
        <v>5202408</v>
      </c>
      <c r="H17" s="58">
        <v>3961226</v>
      </c>
      <c r="I17" s="58">
        <f t="shared" si="1"/>
        <v>124118.20000000001</v>
      </c>
      <c r="J17" s="58">
        <f t="shared" si="0"/>
        <v>4085344.2</v>
      </c>
      <c r="K17" s="58">
        <f t="shared" si="3"/>
        <v>1117063.7999999998</v>
      </c>
    </row>
    <row r="18" spans="2:11" ht="15.75">
      <c r="B18" s="32"/>
      <c r="C18" s="57" t="s">
        <v>17</v>
      </c>
      <c r="D18" s="47">
        <v>6</v>
      </c>
      <c r="E18" s="58">
        <v>737760</v>
      </c>
      <c r="F18" s="58">
        <v>0</v>
      </c>
      <c r="G18" s="58">
        <f t="shared" si="2"/>
        <v>737760</v>
      </c>
      <c r="H18" s="58">
        <v>425290</v>
      </c>
      <c r="I18" s="58">
        <f t="shared" si="1"/>
        <v>18748.2</v>
      </c>
      <c r="J18" s="58">
        <f t="shared" si="0"/>
        <v>444038.2</v>
      </c>
      <c r="K18" s="58">
        <f t="shared" si="3"/>
        <v>293721.8</v>
      </c>
    </row>
    <row r="19" spans="2:11" ht="15.75">
      <c r="B19" s="32"/>
      <c r="C19" s="60" t="s">
        <v>18</v>
      </c>
      <c r="D19" s="47">
        <v>20</v>
      </c>
      <c r="E19" s="58">
        <v>1315000</v>
      </c>
      <c r="F19" s="58">
        <v>0</v>
      </c>
      <c r="G19" s="58">
        <f t="shared" si="2"/>
        <v>1315000</v>
      </c>
      <c r="H19" s="58">
        <v>1290832</v>
      </c>
      <c r="I19" s="58">
        <f t="shared" si="1"/>
        <v>4833.6</v>
      </c>
      <c r="J19" s="58">
        <f t="shared" si="0"/>
        <v>1295665.6</v>
      </c>
      <c r="K19" s="58">
        <f t="shared" si="3"/>
        <v>19334.399999999907</v>
      </c>
    </row>
    <row r="20" spans="2:11" ht="15.75">
      <c r="B20" s="32"/>
      <c r="C20" s="57" t="s">
        <v>31</v>
      </c>
      <c r="D20" s="47">
        <v>10</v>
      </c>
      <c r="E20" s="58">
        <v>1082951</v>
      </c>
      <c r="F20" s="58">
        <v>0</v>
      </c>
      <c r="G20" s="58">
        <f t="shared" si="2"/>
        <v>1082951</v>
      </c>
      <c r="H20" s="58">
        <v>821443</v>
      </c>
      <c r="I20" s="58">
        <f t="shared" si="1"/>
        <v>26150.800000000003</v>
      </c>
      <c r="J20" s="58">
        <f t="shared" si="0"/>
        <v>847593.8</v>
      </c>
      <c r="K20" s="58">
        <f t="shared" si="3"/>
        <v>235357.19999999995</v>
      </c>
    </row>
    <row r="21" spans="2:11" ht="15.75">
      <c r="B21" s="32"/>
      <c r="C21" s="57" t="s">
        <v>32</v>
      </c>
      <c r="D21" s="47">
        <v>10</v>
      </c>
      <c r="E21" s="58">
        <v>517404</v>
      </c>
      <c r="F21" s="58">
        <v>0</v>
      </c>
      <c r="G21" s="58">
        <f t="shared" si="2"/>
        <v>517404</v>
      </c>
      <c r="H21" s="58">
        <v>392308</v>
      </c>
      <c r="I21" s="58">
        <f t="shared" si="1"/>
        <v>12509.6</v>
      </c>
      <c r="J21" s="58">
        <f t="shared" si="0"/>
        <v>404817.6</v>
      </c>
      <c r="K21" s="58">
        <f t="shared" si="3"/>
        <v>112586.40000000002</v>
      </c>
    </row>
    <row r="22" spans="2:11" ht="15.75">
      <c r="B22" s="32"/>
      <c r="C22" s="61" t="s">
        <v>19</v>
      </c>
      <c r="D22" s="47">
        <v>10</v>
      </c>
      <c r="E22" s="62">
        <v>261531</v>
      </c>
      <c r="F22" s="58">
        <v>0</v>
      </c>
      <c r="G22" s="58">
        <f t="shared" si="2"/>
        <v>261531</v>
      </c>
      <c r="H22" s="58">
        <v>195905</v>
      </c>
      <c r="I22" s="58">
        <f t="shared" si="1"/>
        <v>6562.6</v>
      </c>
      <c r="J22" s="58">
        <f t="shared" si="0"/>
        <v>202467.6</v>
      </c>
      <c r="K22" s="58">
        <f t="shared" si="3"/>
        <v>59063.399999999994</v>
      </c>
    </row>
    <row r="23" spans="1:13" ht="15.75">
      <c r="A23" s="1"/>
      <c r="B23" s="37"/>
      <c r="C23" s="63" t="s">
        <v>56</v>
      </c>
      <c r="D23" s="64"/>
      <c r="E23" s="86">
        <f>SUM(E9:E22)</f>
        <v>217633958</v>
      </c>
      <c r="F23" s="86">
        <f>SUM(F9:F22)</f>
        <v>450000</v>
      </c>
      <c r="G23" s="86">
        <f t="shared" si="2"/>
        <v>218083958</v>
      </c>
      <c r="H23" s="86">
        <f>SUM(H9:H22)</f>
        <v>135699658</v>
      </c>
      <c r="I23" s="86">
        <f>SUM(I9:I22)</f>
        <v>5214281.88</v>
      </c>
      <c r="J23" s="86">
        <f>SUM(J9:J22)</f>
        <v>140913939.88</v>
      </c>
      <c r="K23" s="86">
        <f t="shared" si="3"/>
        <v>77170018.12</v>
      </c>
      <c r="M23" s="28"/>
    </row>
    <row r="24" spans="1:13" ht="15.75">
      <c r="A24" s="1" t="s">
        <v>23</v>
      </c>
      <c r="B24" s="37"/>
      <c r="C24" s="66" t="s">
        <v>57</v>
      </c>
      <c r="D24" s="63"/>
      <c r="E24" s="65">
        <v>217633958</v>
      </c>
      <c r="F24" s="67">
        <v>0</v>
      </c>
      <c r="G24" s="65">
        <v>217633958</v>
      </c>
      <c r="H24" s="67">
        <v>129987982</v>
      </c>
      <c r="I24" s="65">
        <v>5711674</v>
      </c>
      <c r="J24" s="67">
        <v>135699658</v>
      </c>
      <c r="K24" s="65">
        <v>81934300</v>
      </c>
      <c r="M24" s="28"/>
    </row>
    <row r="25" spans="2:11" ht="15.75">
      <c r="B25" s="32"/>
      <c r="C25" s="37"/>
      <c r="D25" s="37"/>
      <c r="E25" s="37"/>
      <c r="F25" s="37"/>
      <c r="G25" s="37"/>
      <c r="H25" s="68"/>
      <c r="I25" s="69"/>
      <c r="J25" s="69"/>
      <c r="K25" s="37"/>
    </row>
    <row r="26" spans="2:11" ht="15.75">
      <c r="B26" s="31" t="s">
        <v>78</v>
      </c>
      <c r="C26" s="36" t="s">
        <v>79</v>
      </c>
      <c r="D26" s="37"/>
      <c r="E26" s="32"/>
      <c r="F26" s="32"/>
      <c r="G26" s="32"/>
      <c r="H26" s="70"/>
      <c r="I26" s="32"/>
      <c r="J26" s="69"/>
      <c r="K26" s="37"/>
    </row>
    <row r="27" spans="2:11" ht="15.75">
      <c r="B27" s="32"/>
      <c r="C27" s="32"/>
      <c r="D27" s="37"/>
      <c r="E27" s="37"/>
      <c r="F27" s="71"/>
      <c r="G27" s="72" t="s">
        <v>54</v>
      </c>
      <c r="H27" s="72" t="s">
        <v>55</v>
      </c>
      <c r="I27" s="73"/>
      <c r="J27" s="69"/>
      <c r="K27" s="37"/>
    </row>
    <row r="28" spans="2:11" ht="15.75">
      <c r="B28" s="32"/>
      <c r="C28" s="32"/>
      <c r="D28" s="37"/>
      <c r="E28" s="32"/>
      <c r="F28" s="71"/>
      <c r="G28" s="74" t="s">
        <v>1</v>
      </c>
      <c r="H28" s="75" t="s">
        <v>1</v>
      </c>
      <c r="I28" s="76"/>
      <c r="J28" s="69"/>
      <c r="K28" s="37"/>
    </row>
    <row r="29" spans="2:11" ht="15.75">
      <c r="B29" s="32"/>
      <c r="C29" s="77" t="s">
        <v>42</v>
      </c>
      <c r="D29" s="37"/>
      <c r="E29" s="32" t="s">
        <v>80</v>
      </c>
      <c r="F29" s="71"/>
      <c r="G29" s="58">
        <f>I23-G30</f>
        <v>5163718.58</v>
      </c>
      <c r="H29" s="78">
        <v>5655708</v>
      </c>
      <c r="I29" s="68"/>
      <c r="J29" s="69"/>
      <c r="K29" s="37"/>
    </row>
    <row r="30" spans="2:11" ht="17.25">
      <c r="B30" s="32"/>
      <c r="C30" s="77" t="s">
        <v>43</v>
      </c>
      <c r="D30" s="37"/>
      <c r="E30" s="32" t="s">
        <v>81</v>
      </c>
      <c r="F30" s="79"/>
      <c r="G30" s="80">
        <f>I22+I19+I18+I16</f>
        <v>50563.3</v>
      </c>
      <c r="H30" s="81">
        <v>55966</v>
      </c>
      <c r="I30" s="82"/>
      <c r="J30" s="69"/>
      <c r="K30" s="69"/>
    </row>
    <row r="31" spans="4:11" ht="17.25">
      <c r="D31" s="1"/>
      <c r="F31" s="71"/>
      <c r="G31" s="83">
        <f>SUM(G29:G30)</f>
        <v>5214281.88</v>
      </c>
      <c r="H31" s="83">
        <f>SUM(H29:H30)</f>
        <v>5711674</v>
      </c>
      <c r="I31" s="84"/>
      <c r="J31" s="84"/>
      <c r="K31" s="1"/>
    </row>
    <row r="32" spans="4:10" ht="15.75">
      <c r="D32" s="1"/>
      <c r="J32" s="28"/>
    </row>
    <row r="33" spans="4:10" ht="15.75">
      <c r="D33" s="1"/>
      <c r="J33" s="28"/>
    </row>
    <row r="34" spans="4:10" ht="15.75">
      <c r="D34" s="1"/>
      <c r="J34" s="28"/>
    </row>
    <row r="35" spans="4:10" ht="15.75">
      <c r="D35" s="1"/>
      <c r="J35" s="28"/>
    </row>
    <row r="36" spans="4:10" ht="15.75">
      <c r="D36" s="1"/>
      <c r="J36" s="28"/>
    </row>
    <row r="37" spans="4:10" ht="15.75">
      <c r="D37" s="1"/>
      <c r="J37" s="28"/>
    </row>
    <row r="38" spans="1:10" ht="15.75">
      <c r="A38" s="3" t="s">
        <v>44</v>
      </c>
      <c r="D38" s="1"/>
      <c r="J38" s="28"/>
    </row>
    <row r="39" spans="4:10" ht="15.75">
      <c r="D39" s="1"/>
      <c r="J39" s="28"/>
    </row>
    <row r="40" spans="4:10" ht="15.75">
      <c r="D40" s="1"/>
      <c r="J40" s="28"/>
    </row>
    <row r="41" spans="4:10" ht="15.75">
      <c r="D41" s="1"/>
      <c r="J41" s="28"/>
    </row>
    <row r="42" spans="4:10" ht="15.75">
      <c r="D42" s="1"/>
      <c r="J42" s="28"/>
    </row>
    <row r="43" spans="4:10" ht="15.75">
      <c r="D43" s="1"/>
      <c r="J43" s="28"/>
    </row>
    <row r="44" spans="4:10" ht="15.75">
      <c r="D44" s="1"/>
      <c r="J44" s="28"/>
    </row>
    <row r="45" spans="4:10" ht="15.75">
      <c r="D45" s="1"/>
      <c r="J45" s="28"/>
    </row>
    <row r="46" spans="4:10" ht="15.75">
      <c r="D46" s="1"/>
      <c r="J46" s="28"/>
    </row>
    <row r="47" spans="4:10" ht="15.75">
      <c r="D47" s="1"/>
      <c r="J47" s="28"/>
    </row>
    <row r="48" spans="4:10" ht="15.75">
      <c r="D48" s="1"/>
      <c r="J48" s="28"/>
    </row>
    <row r="49" spans="4:10" ht="15.75">
      <c r="D49" s="1"/>
      <c r="J49" s="28"/>
    </row>
    <row r="50" spans="4:10" ht="15.75">
      <c r="D50" s="1"/>
      <c r="J50" s="28"/>
    </row>
    <row r="51" spans="4:10" ht="15.75">
      <c r="D51" s="1"/>
      <c r="J51" s="28"/>
    </row>
    <row r="52" spans="4:10" ht="15.75">
      <c r="D52" s="1"/>
      <c r="J52" s="28"/>
    </row>
    <row r="53" spans="4:10" ht="15.75">
      <c r="D53" s="1"/>
      <c r="J53" s="28"/>
    </row>
    <row r="54" spans="4:10" ht="15.75">
      <c r="D54" s="1"/>
      <c r="J54" s="28"/>
    </row>
    <row r="55" spans="4:10" ht="15.75">
      <c r="D55" s="1"/>
      <c r="J55" s="28"/>
    </row>
    <row r="56" spans="4:10" ht="15.75">
      <c r="D56" s="1"/>
      <c r="J56" s="28"/>
    </row>
    <row r="57" spans="4:10" ht="15.75">
      <c r="D57" s="1"/>
      <c r="J57" s="28"/>
    </row>
    <row r="58" spans="4:10" ht="15.75">
      <c r="D58" s="1"/>
      <c r="J58" s="28"/>
    </row>
    <row r="59" spans="4:10" ht="15.75">
      <c r="D59" s="1"/>
      <c r="J59" s="28"/>
    </row>
    <row r="60" spans="4:10" ht="15.75">
      <c r="D60" s="1"/>
      <c r="J60" s="28"/>
    </row>
    <row r="61" spans="4:10" ht="15.75">
      <c r="D61" s="1"/>
      <c r="J61" s="28"/>
    </row>
    <row r="62" spans="4:10" ht="15.75">
      <c r="D62" s="1"/>
      <c r="J62" s="28"/>
    </row>
    <row r="63" spans="4:10" ht="15.75">
      <c r="D63" s="1"/>
      <c r="J63" s="28"/>
    </row>
    <row r="64" spans="4:10" ht="15.75">
      <c r="D64" s="1"/>
      <c r="J64" s="28"/>
    </row>
    <row r="65" spans="4:10" ht="15.75">
      <c r="D65" s="1"/>
      <c r="J65" s="28"/>
    </row>
    <row r="66" spans="4:10" ht="15.75">
      <c r="D66" s="1"/>
      <c r="J66" s="28"/>
    </row>
    <row r="67" spans="4:10" ht="15.75">
      <c r="D67" s="1"/>
      <c r="J67" s="28"/>
    </row>
    <row r="68" spans="4:10" ht="15.75">
      <c r="D68" s="1"/>
      <c r="J68" s="28"/>
    </row>
    <row r="69" spans="4:10" ht="15.75">
      <c r="D69" s="1"/>
      <c r="J69" s="28"/>
    </row>
    <row r="70" spans="4:10" ht="15.75">
      <c r="D70" s="1"/>
      <c r="J70" s="28"/>
    </row>
    <row r="71" spans="4:10" ht="15.75">
      <c r="D71" s="1"/>
      <c r="J71" s="28"/>
    </row>
    <row r="72" spans="4:10" ht="15.75">
      <c r="D72" s="1"/>
      <c r="J72" s="28"/>
    </row>
    <row r="73" spans="4:10" ht="15.75">
      <c r="D73" s="1"/>
      <c r="J73" s="28"/>
    </row>
    <row r="74" spans="4:10" ht="15.75">
      <c r="D74" s="1"/>
      <c r="J74" s="28"/>
    </row>
    <row r="75" spans="4:10" ht="15.75">
      <c r="D75" s="1"/>
      <c r="J75" s="28"/>
    </row>
    <row r="76" spans="4:10" ht="15.75">
      <c r="D76" s="1"/>
      <c r="J76" s="28"/>
    </row>
    <row r="77" spans="4:10" ht="15.75">
      <c r="D77" s="1"/>
      <c r="J77" s="28"/>
    </row>
    <row r="78" spans="4:10" ht="15.75">
      <c r="D78" s="1"/>
      <c r="J78" s="28"/>
    </row>
    <row r="79" spans="4:10" ht="15.75">
      <c r="D79" s="1"/>
      <c r="J79" s="28"/>
    </row>
    <row r="80" spans="4:10" ht="15.75">
      <c r="D80" s="1"/>
      <c r="J80" s="28"/>
    </row>
    <row r="81" spans="4:10" ht="15.75">
      <c r="D81" s="1"/>
      <c r="J81" s="28"/>
    </row>
    <row r="82" spans="4:10" ht="15.75">
      <c r="D82" s="1"/>
      <c r="J82" s="28"/>
    </row>
    <row r="83" spans="4:10" ht="15.75">
      <c r="D83" s="1"/>
      <c r="J83" s="28"/>
    </row>
    <row r="84" spans="4:10" ht="15.75">
      <c r="D84" s="1"/>
      <c r="J84" s="28"/>
    </row>
    <row r="85" spans="4:10" ht="15.75">
      <c r="D85" s="1"/>
      <c r="J85" s="28"/>
    </row>
    <row r="86" spans="4:10" ht="15.75">
      <c r="D86" s="1"/>
      <c r="J86" s="28"/>
    </row>
    <row r="87" spans="4:10" ht="15.75">
      <c r="D87" s="1"/>
      <c r="J87" s="28"/>
    </row>
    <row r="88" spans="4:10" ht="15.75">
      <c r="D88" s="1"/>
      <c r="J88" s="28"/>
    </row>
    <row r="89" spans="4:10" ht="15.75">
      <c r="D89" s="1"/>
      <c r="J89" s="28"/>
    </row>
    <row r="90" spans="4:10" ht="15.75">
      <c r="D90" s="1"/>
      <c r="J90" s="28"/>
    </row>
    <row r="91" spans="4:10" ht="15.75">
      <c r="D91" s="1"/>
      <c r="J91" s="28"/>
    </row>
    <row r="92" spans="4:10" ht="15.75">
      <c r="D92" s="1"/>
      <c r="J92" s="28"/>
    </row>
    <row r="93" spans="4:10" ht="15.75">
      <c r="D93" s="1"/>
      <c r="J93" s="28"/>
    </row>
    <row r="94" spans="4:10" ht="15.75">
      <c r="D94" s="1"/>
      <c r="J94" s="28"/>
    </row>
    <row r="95" spans="4:10" ht="15.75">
      <c r="D95" s="1"/>
      <c r="J95" s="28"/>
    </row>
    <row r="96" spans="4:10" ht="15.75">
      <c r="D96" s="1"/>
      <c r="J96" s="28"/>
    </row>
    <row r="97" spans="4:10" ht="15.75">
      <c r="D97" s="1"/>
      <c r="J97" s="28"/>
    </row>
    <row r="98" spans="4:10" ht="15.75">
      <c r="D98" s="1"/>
      <c r="J98" s="28"/>
    </row>
    <row r="99" spans="4:10" ht="15.75">
      <c r="D99" s="1"/>
      <c r="J99" s="28"/>
    </row>
    <row r="100" spans="4:10" ht="15.75">
      <c r="D100" s="1"/>
      <c r="J100" s="28"/>
    </row>
    <row r="101" spans="4:10" ht="15.75">
      <c r="D101" s="1"/>
      <c r="J101" s="28"/>
    </row>
    <row r="102" spans="4:10" ht="15.75">
      <c r="D102" s="1"/>
      <c r="J102" s="28"/>
    </row>
    <row r="103" spans="4:10" ht="15.75">
      <c r="D103" s="1"/>
      <c r="J103" s="28"/>
    </row>
    <row r="104" spans="4:10" ht="15.75">
      <c r="D104" s="1"/>
      <c r="J104" s="28"/>
    </row>
    <row r="105" spans="4:10" ht="15.75">
      <c r="D105" s="1"/>
      <c r="J105" s="28"/>
    </row>
    <row r="106" spans="4:10" ht="15.75">
      <c r="D106" s="1"/>
      <c r="J106" s="28"/>
    </row>
    <row r="107" spans="4:10" ht="15.75">
      <c r="D107" s="1"/>
      <c r="J107" s="28"/>
    </row>
    <row r="108" spans="4:10" ht="15.75">
      <c r="D108" s="1"/>
      <c r="J108" s="28"/>
    </row>
    <row r="109" spans="4:10" ht="15.75">
      <c r="D109" s="1"/>
      <c r="J109" s="28"/>
    </row>
    <row r="110" spans="4:10" ht="15.75">
      <c r="D110" s="1"/>
      <c r="J110" s="28"/>
    </row>
    <row r="111" spans="4:10" ht="15.75">
      <c r="D111" s="1"/>
      <c r="J111" s="28"/>
    </row>
    <row r="112" spans="4:10" ht="15.75">
      <c r="D112" s="1"/>
      <c r="J112" s="28"/>
    </row>
    <row r="113" spans="4:10" ht="15.75">
      <c r="D113" s="1"/>
      <c r="J113" s="28"/>
    </row>
    <row r="114" spans="4:10" ht="15.75">
      <c r="D114" s="1"/>
      <c r="J114" s="28"/>
    </row>
    <row r="115" spans="4:10" ht="15.75">
      <c r="D115" s="1"/>
      <c r="J115" s="28"/>
    </row>
    <row r="116" spans="4:10" ht="15.75">
      <c r="D116" s="1"/>
      <c r="J116" s="28"/>
    </row>
    <row r="117" spans="4:10" ht="15.75">
      <c r="D117" s="1"/>
      <c r="J117" s="28"/>
    </row>
    <row r="118" spans="4:10" ht="15.75">
      <c r="D118" s="1"/>
      <c r="J118" s="28"/>
    </row>
    <row r="119" spans="4:10" ht="15.75">
      <c r="D119" s="1"/>
      <c r="J119" s="28"/>
    </row>
    <row r="120" spans="4:10" ht="15.75">
      <c r="D120" s="1"/>
      <c r="J120" s="28"/>
    </row>
    <row r="121" spans="4:10" ht="15.75">
      <c r="D121" s="1"/>
      <c r="J121" s="28"/>
    </row>
    <row r="122" spans="4:10" ht="15.75">
      <c r="D122" s="1"/>
      <c r="J122" s="28"/>
    </row>
    <row r="123" spans="4:10" ht="15.75">
      <c r="D123" s="1"/>
      <c r="J123" s="28"/>
    </row>
    <row r="124" spans="4:10" ht="15.75">
      <c r="D124" s="1"/>
      <c r="J124" s="28"/>
    </row>
    <row r="125" spans="4:10" ht="15.75">
      <c r="D125" s="1"/>
      <c r="J125" s="28"/>
    </row>
    <row r="126" spans="4:10" ht="15.75">
      <c r="D126" s="1"/>
      <c r="J126" s="28"/>
    </row>
    <row r="127" spans="4:10" ht="15.75">
      <c r="D127" s="1"/>
      <c r="J127" s="28"/>
    </row>
    <row r="128" spans="4:10" ht="15.75">
      <c r="D128" s="1"/>
      <c r="J128" s="28"/>
    </row>
    <row r="129" spans="4:10" ht="15.75">
      <c r="D129" s="1"/>
      <c r="J129" s="28"/>
    </row>
    <row r="130" spans="4:10" ht="15.75">
      <c r="D130" s="1"/>
      <c r="J130" s="28"/>
    </row>
    <row r="131" spans="4:10" ht="15.75">
      <c r="D131" s="1"/>
      <c r="J131" s="28"/>
    </row>
    <row r="132" spans="4:10" ht="15.75">
      <c r="D132" s="1"/>
      <c r="J132" s="28"/>
    </row>
    <row r="133" spans="4:10" ht="15.75">
      <c r="D133" s="1"/>
      <c r="J133" s="28"/>
    </row>
    <row r="134" spans="4:10" ht="15.75">
      <c r="D134" s="1"/>
      <c r="J134" s="28"/>
    </row>
    <row r="135" spans="4:10" ht="15.75">
      <c r="D135" s="1"/>
      <c r="J135" s="28"/>
    </row>
    <row r="136" spans="4:10" ht="15.75">
      <c r="D136" s="1"/>
      <c r="J136" s="28"/>
    </row>
    <row r="137" spans="4:10" ht="15.75">
      <c r="D137" s="1"/>
      <c r="J137" s="28"/>
    </row>
    <row r="138" spans="4:10" ht="15.75">
      <c r="D138" s="1"/>
      <c r="J138" s="28"/>
    </row>
    <row r="139" spans="4:10" ht="15.75">
      <c r="D139" s="1"/>
      <c r="J139" s="28"/>
    </row>
    <row r="140" spans="4:10" ht="15.75">
      <c r="D140" s="1"/>
      <c r="J140" s="28"/>
    </row>
    <row r="141" spans="4:10" ht="15.75">
      <c r="D141" s="1"/>
      <c r="J141" s="28"/>
    </row>
    <row r="142" spans="4:10" ht="15.75">
      <c r="D142" s="1"/>
      <c r="J142" s="28"/>
    </row>
    <row r="143" spans="4:10" ht="15.75">
      <c r="D143" s="1"/>
      <c r="J143" s="28"/>
    </row>
    <row r="144" spans="4:10" ht="15.75">
      <c r="D144" s="1"/>
      <c r="J144" s="28"/>
    </row>
    <row r="145" spans="4:10" ht="15.75">
      <c r="D145" s="1"/>
      <c r="J145" s="28"/>
    </row>
    <row r="146" spans="4:10" ht="15.75">
      <c r="D146" s="1"/>
      <c r="J146" s="28"/>
    </row>
    <row r="147" spans="4:10" ht="15.75">
      <c r="D147" s="1"/>
      <c r="J147" s="28"/>
    </row>
    <row r="148" spans="4:10" ht="15.75">
      <c r="D148" s="1"/>
      <c r="J148" s="28"/>
    </row>
    <row r="149" spans="4:10" ht="15.75">
      <c r="D149" s="1"/>
      <c r="J149" s="28"/>
    </row>
    <row r="150" spans="4:10" ht="15.75">
      <c r="D150" s="1"/>
      <c r="J150" s="28"/>
    </row>
    <row r="151" spans="4:10" ht="15.75">
      <c r="D151" s="1"/>
      <c r="J151" s="28"/>
    </row>
    <row r="152" spans="4:10" ht="15.75">
      <c r="D152" s="1"/>
      <c r="J152" s="28"/>
    </row>
    <row r="153" spans="4:10" ht="15.75">
      <c r="D153" s="1"/>
      <c r="J153" s="28"/>
    </row>
    <row r="154" ht="15.75">
      <c r="D154" s="1"/>
    </row>
    <row r="155" ht="15.75">
      <c r="D155" s="1"/>
    </row>
    <row r="156" ht="15.75">
      <c r="D156" s="1"/>
    </row>
    <row r="157" ht="15.75">
      <c r="D157" s="1"/>
    </row>
    <row r="158" ht="15.75">
      <c r="D158" s="1"/>
    </row>
    <row r="159" ht="15.75">
      <c r="D159" s="1"/>
    </row>
    <row r="160" ht="15.75">
      <c r="D160" s="1"/>
    </row>
    <row r="161" ht="15.75">
      <c r="D161" s="1"/>
    </row>
    <row r="162" ht="15.75">
      <c r="D162" s="1"/>
    </row>
    <row r="163" ht="15.75">
      <c r="D163" s="1"/>
    </row>
    <row r="164" ht="15.75">
      <c r="D164" s="1"/>
    </row>
    <row r="165" ht="15.75">
      <c r="D165" s="1"/>
    </row>
    <row r="166" ht="15.75">
      <c r="D166" s="1"/>
    </row>
    <row r="167" ht="15.75">
      <c r="D167" s="1"/>
    </row>
    <row r="168" ht="15.75">
      <c r="D168" s="1"/>
    </row>
    <row r="169" ht="15.75">
      <c r="D169" s="1"/>
    </row>
    <row r="170" ht="15.75">
      <c r="D170" s="1"/>
    </row>
    <row r="171" ht="15.75">
      <c r="D171" s="1"/>
    </row>
    <row r="172" ht="15.75">
      <c r="D172" s="1"/>
    </row>
    <row r="173" ht="15.75">
      <c r="D173" s="1"/>
    </row>
    <row r="174" ht="15.75">
      <c r="D174" s="1"/>
    </row>
    <row r="175" ht="15.75">
      <c r="D175" s="1"/>
    </row>
    <row r="176" ht="15.75">
      <c r="D176" s="1"/>
    </row>
    <row r="177" ht="15.75">
      <c r="D177" s="1"/>
    </row>
    <row r="178" ht="15.75">
      <c r="D178" s="1"/>
    </row>
    <row r="179" ht="15.75">
      <c r="D179" s="1"/>
    </row>
    <row r="180" ht="15.75">
      <c r="D180" s="1"/>
    </row>
    <row r="181" ht="15.75">
      <c r="D181" s="1"/>
    </row>
    <row r="182" ht="15.75">
      <c r="D182" s="1"/>
    </row>
    <row r="183" ht="15.75">
      <c r="D183" s="1"/>
    </row>
    <row r="184" ht="15.75">
      <c r="D184" s="1"/>
    </row>
    <row r="185" ht="15.75">
      <c r="D185" s="1"/>
    </row>
    <row r="186" ht="15.75">
      <c r="D186" s="1"/>
    </row>
    <row r="187" ht="15.75">
      <c r="D187" s="1"/>
    </row>
    <row r="188" ht="15.75">
      <c r="D188" s="1"/>
    </row>
    <row r="189" ht="15.75">
      <c r="D189" s="1"/>
    </row>
    <row r="190" ht="15.75">
      <c r="D190" s="1"/>
    </row>
    <row r="191" ht="15.75">
      <c r="D191" s="1"/>
    </row>
    <row r="192" ht="15.75">
      <c r="D192" s="1"/>
    </row>
    <row r="193" ht="15.75">
      <c r="D193" s="1"/>
    </row>
    <row r="194" ht="15.75">
      <c r="D194" s="1"/>
    </row>
    <row r="195" ht="15.75">
      <c r="D195" s="1"/>
    </row>
    <row r="196" ht="15.75">
      <c r="D196" s="1"/>
    </row>
    <row r="197" ht="15.75">
      <c r="D197" s="1"/>
    </row>
    <row r="198" ht="15.75">
      <c r="D198" s="1"/>
    </row>
    <row r="199" ht="15.75">
      <c r="D199" s="1"/>
    </row>
    <row r="200" ht="15.75">
      <c r="D200" s="1"/>
    </row>
    <row r="201" ht="15.75">
      <c r="D201" s="1"/>
    </row>
    <row r="202" ht="15.75">
      <c r="D202" s="1"/>
    </row>
    <row r="203" ht="15.75">
      <c r="D203" s="1"/>
    </row>
    <row r="204" ht="15.75">
      <c r="D204" s="1"/>
    </row>
    <row r="205" ht="15.75">
      <c r="D205" s="1"/>
    </row>
    <row r="206" ht="15.75">
      <c r="D206" s="1"/>
    </row>
    <row r="207" ht="15.75">
      <c r="D207" s="1"/>
    </row>
    <row r="208" ht="15.75">
      <c r="D208" s="1"/>
    </row>
    <row r="209" ht="15.75">
      <c r="D209" s="1"/>
    </row>
    <row r="210" ht="15.75">
      <c r="D210" s="1"/>
    </row>
    <row r="211" ht="15.75">
      <c r="D211" s="1"/>
    </row>
    <row r="212" ht="15.75">
      <c r="D212" s="1"/>
    </row>
    <row r="213" ht="15.75">
      <c r="D213" s="1"/>
    </row>
    <row r="214" ht="15.75">
      <c r="D214" s="1"/>
    </row>
    <row r="215" ht="15.75">
      <c r="D215" s="1"/>
    </row>
    <row r="216" ht="15.75">
      <c r="D216" s="1"/>
    </row>
    <row r="217" ht="15.75">
      <c r="D217" s="1"/>
    </row>
    <row r="218" ht="15.75">
      <c r="D218" s="1"/>
    </row>
    <row r="219" ht="15.75">
      <c r="D219" s="1"/>
    </row>
    <row r="220" ht="15.75">
      <c r="D220" s="1"/>
    </row>
    <row r="221" ht="15.75">
      <c r="D221" s="1"/>
    </row>
    <row r="222" ht="15.75">
      <c r="D222" s="1"/>
    </row>
    <row r="223" ht="15.75">
      <c r="D223" s="1"/>
    </row>
    <row r="224" ht="15.75">
      <c r="D224" s="1"/>
    </row>
    <row r="225" ht="15.75">
      <c r="D225" s="1"/>
    </row>
    <row r="226" ht="15.75">
      <c r="D226" s="1"/>
    </row>
    <row r="227" ht="15.75">
      <c r="D227" s="1"/>
    </row>
    <row r="228" ht="15.75">
      <c r="D228" s="1"/>
    </row>
    <row r="229" ht="15.75">
      <c r="D229" s="1"/>
    </row>
    <row r="230" ht="15.75">
      <c r="D230" s="1"/>
    </row>
    <row r="231" ht="15.75">
      <c r="D231" s="1"/>
    </row>
    <row r="232" ht="15.75">
      <c r="D232" s="1"/>
    </row>
    <row r="233" ht="15.75">
      <c r="D233" s="1"/>
    </row>
    <row r="234" ht="15.75">
      <c r="D234" s="1"/>
    </row>
    <row r="235" ht="15.75">
      <c r="D235" s="1"/>
    </row>
    <row r="236" ht="15.75">
      <c r="D236" s="1"/>
    </row>
    <row r="237" ht="15.75">
      <c r="D237" s="1"/>
    </row>
    <row r="238" ht="15.75">
      <c r="D238" s="1"/>
    </row>
    <row r="239" ht="15.75">
      <c r="D239" s="1"/>
    </row>
    <row r="240" ht="15.75">
      <c r="D240" s="1"/>
    </row>
    <row r="241" ht="15.75">
      <c r="D241" s="1"/>
    </row>
    <row r="242" ht="15.75">
      <c r="D242" s="1"/>
    </row>
    <row r="243" ht="15.75">
      <c r="D243" s="1"/>
    </row>
    <row r="244" ht="15.75">
      <c r="D244" s="1"/>
    </row>
    <row r="245" ht="15.75">
      <c r="D245" s="1"/>
    </row>
    <row r="246" ht="15.75">
      <c r="D246" s="1"/>
    </row>
    <row r="247" ht="15.75">
      <c r="D247" s="1"/>
    </row>
    <row r="248" ht="15.75">
      <c r="D248" s="1"/>
    </row>
    <row r="249" ht="15.75">
      <c r="D249" s="1"/>
    </row>
    <row r="250" ht="15.75">
      <c r="D250" s="1"/>
    </row>
    <row r="251" ht="15.75">
      <c r="D251" s="1"/>
    </row>
    <row r="252" ht="15.75">
      <c r="D252" s="1"/>
    </row>
    <row r="253" ht="15.75">
      <c r="D253" s="1"/>
    </row>
    <row r="254" ht="15.75">
      <c r="D254" s="1"/>
    </row>
    <row r="255" ht="15.75">
      <c r="D255" s="1"/>
    </row>
    <row r="256" ht="15.75">
      <c r="D256" s="1"/>
    </row>
    <row r="257" ht="15.75">
      <c r="D257" s="1"/>
    </row>
    <row r="258" ht="15.75">
      <c r="D258" s="1"/>
    </row>
    <row r="259" ht="15.75">
      <c r="D259" s="1"/>
    </row>
    <row r="260" ht="15.75">
      <c r="D260" s="1"/>
    </row>
    <row r="261" ht="15.75">
      <c r="D261" s="1"/>
    </row>
    <row r="262" ht="15.75">
      <c r="D262" s="1"/>
    </row>
    <row r="263" ht="15.75">
      <c r="D263" s="1"/>
    </row>
    <row r="264" ht="15.75">
      <c r="D264" s="1"/>
    </row>
    <row r="265" ht="15.75">
      <c r="D265" s="1"/>
    </row>
    <row r="266" ht="15.75">
      <c r="D266" s="1"/>
    </row>
    <row r="267" ht="15.75">
      <c r="D267" s="1"/>
    </row>
    <row r="268" ht="15.75">
      <c r="D268" s="1"/>
    </row>
    <row r="269" ht="15.75">
      <c r="D269" s="1"/>
    </row>
    <row r="270" ht="15.75">
      <c r="D270" s="1"/>
    </row>
    <row r="271" ht="15.75">
      <c r="D271" s="1"/>
    </row>
    <row r="272" ht="15.75">
      <c r="D272" s="1"/>
    </row>
    <row r="273" ht="15.75">
      <c r="D273" s="1"/>
    </row>
    <row r="274" ht="15.75">
      <c r="D274" s="1"/>
    </row>
    <row r="275" ht="15.75">
      <c r="D275" s="1"/>
    </row>
    <row r="276" ht="15.75">
      <c r="D276" s="1"/>
    </row>
    <row r="277" ht="15.75">
      <c r="D277" s="1"/>
    </row>
    <row r="278" ht="15.75">
      <c r="D278" s="1"/>
    </row>
    <row r="279" ht="15.75">
      <c r="D279" s="1"/>
    </row>
    <row r="280" ht="15.75">
      <c r="D280" s="1"/>
    </row>
    <row r="281" ht="15.75">
      <c r="D281" s="1"/>
    </row>
    <row r="282" ht="15.75">
      <c r="D282" s="1"/>
    </row>
    <row r="283" ht="15.75">
      <c r="D283" s="1"/>
    </row>
    <row r="284" ht="15.75">
      <c r="D284" s="1"/>
    </row>
    <row r="285" ht="15.75">
      <c r="D285" s="1"/>
    </row>
    <row r="286" ht="15.75">
      <c r="D286" s="1"/>
    </row>
    <row r="287" ht="15.75">
      <c r="D287" s="1"/>
    </row>
    <row r="288" ht="15.75">
      <c r="D288" s="1"/>
    </row>
    <row r="289" ht="15.75">
      <c r="D289" s="1"/>
    </row>
    <row r="290" ht="15.75">
      <c r="D290" s="1"/>
    </row>
    <row r="291" ht="15.75">
      <c r="D291" s="1"/>
    </row>
    <row r="292" ht="15.75">
      <c r="D292" s="1"/>
    </row>
    <row r="293" ht="15.75">
      <c r="D293" s="1"/>
    </row>
    <row r="294" ht="15.75">
      <c r="D294" s="1"/>
    </row>
    <row r="295" ht="15.75">
      <c r="D295" s="1"/>
    </row>
    <row r="296" ht="15.75">
      <c r="D296" s="1"/>
    </row>
    <row r="297" ht="15.75">
      <c r="D297" s="1"/>
    </row>
    <row r="298" ht="15.75">
      <c r="D298" s="1"/>
    </row>
    <row r="299" ht="15.75">
      <c r="D299" s="1"/>
    </row>
    <row r="300" ht="15.75">
      <c r="D300" s="1"/>
    </row>
    <row r="301" ht="15.75">
      <c r="D301" s="1"/>
    </row>
    <row r="302" ht="15.75">
      <c r="D302" s="1"/>
    </row>
    <row r="303" ht="15.75">
      <c r="D303" s="1"/>
    </row>
    <row r="304" ht="15.75">
      <c r="D304" s="1"/>
    </row>
    <row r="305" ht="15.75">
      <c r="D305" s="1"/>
    </row>
    <row r="306" ht="15.75">
      <c r="D306" s="1"/>
    </row>
    <row r="307" ht="15.75">
      <c r="D307" s="1"/>
    </row>
    <row r="308" ht="15.75">
      <c r="D308" s="1"/>
    </row>
    <row r="309" ht="15.75">
      <c r="D309" s="1"/>
    </row>
    <row r="310" ht="15.75">
      <c r="D310" s="1"/>
    </row>
    <row r="311" ht="15.75">
      <c r="D311" s="1"/>
    </row>
    <row r="312" ht="15.75">
      <c r="D312" s="1"/>
    </row>
    <row r="313" ht="15.75">
      <c r="D313" s="1"/>
    </row>
    <row r="314" ht="15.75">
      <c r="D314" s="1"/>
    </row>
    <row r="315" ht="15.75">
      <c r="D315" s="1"/>
    </row>
    <row r="316" ht="15.75">
      <c r="D316" s="1"/>
    </row>
    <row r="317" ht="15.75">
      <c r="D317" s="1"/>
    </row>
    <row r="318" ht="15.75">
      <c r="D318" s="1"/>
    </row>
    <row r="319" ht="15.75">
      <c r="D319" s="1"/>
    </row>
    <row r="320" ht="15.75">
      <c r="D320" s="1"/>
    </row>
    <row r="321" ht="15.75">
      <c r="D321" s="1"/>
    </row>
    <row r="322" ht="15.75">
      <c r="D322" s="1"/>
    </row>
    <row r="323" ht="15.75">
      <c r="D323" s="1"/>
    </row>
    <row r="324" ht="15.75">
      <c r="D324" s="1"/>
    </row>
    <row r="325" ht="15.75">
      <c r="D325" s="1"/>
    </row>
    <row r="326" ht="15.75">
      <c r="D326" s="1"/>
    </row>
    <row r="327" ht="15.75">
      <c r="D327" s="1"/>
    </row>
    <row r="328" ht="15.75">
      <c r="D328" s="1"/>
    </row>
    <row r="329" ht="15.75">
      <c r="D329" s="1"/>
    </row>
    <row r="330" ht="15.75">
      <c r="D330" s="1"/>
    </row>
    <row r="331" ht="15.75">
      <c r="D331" s="1"/>
    </row>
    <row r="332" ht="15.75">
      <c r="D332" s="1"/>
    </row>
    <row r="333" ht="15.75">
      <c r="D333" s="1"/>
    </row>
    <row r="334" ht="15.75">
      <c r="D334" s="1"/>
    </row>
    <row r="335" ht="15.75">
      <c r="D335" s="1"/>
    </row>
    <row r="336" ht="15.75">
      <c r="D336" s="1"/>
    </row>
    <row r="337" ht="15.75">
      <c r="D337" s="1"/>
    </row>
    <row r="338" ht="15.75">
      <c r="D338" s="1"/>
    </row>
    <row r="339" ht="15.75">
      <c r="D339" s="1"/>
    </row>
    <row r="340" ht="15.75">
      <c r="D340" s="1"/>
    </row>
    <row r="341" ht="15.75">
      <c r="D341" s="1"/>
    </row>
    <row r="342" ht="15.75">
      <c r="D342" s="1"/>
    </row>
    <row r="343" ht="15.75">
      <c r="D343" s="1"/>
    </row>
    <row r="344" ht="15.75">
      <c r="D344" s="1"/>
    </row>
    <row r="345" ht="15.75">
      <c r="D345" s="1"/>
    </row>
    <row r="346" ht="15.75">
      <c r="D346" s="1"/>
    </row>
    <row r="347" ht="15.75">
      <c r="D347" s="1"/>
    </row>
    <row r="348" ht="15.75">
      <c r="D348" s="1"/>
    </row>
    <row r="349" ht="15.75">
      <c r="D349" s="1"/>
    </row>
    <row r="350" ht="15.75">
      <c r="D350" s="1"/>
    </row>
    <row r="351" ht="15.75">
      <c r="D351" s="1"/>
    </row>
    <row r="352" ht="15.75">
      <c r="D352" s="1"/>
    </row>
    <row r="353" ht="15.75">
      <c r="D353" s="1"/>
    </row>
    <row r="354" ht="15.75">
      <c r="D354" s="1"/>
    </row>
    <row r="355" ht="15.75">
      <c r="D355" s="1"/>
    </row>
    <row r="356" ht="15.75">
      <c r="D356" s="1"/>
    </row>
    <row r="357" ht="15.75">
      <c r="D357" s="1"/>
    </row>
    <row r="358" ht="15.75">
      <c r="D358" s="1"/>
    </row>
    <row r="359" ht="15.75">
      <c r="D359" s="1"/>
    </row>
    <row r="360" ht="15.75">
      <c r="D360" s="1"/>
    </row>
    <row r="361" ht="15.75">
      <c r="D361" s="1"/>
    </row>
    <row r="362" ht="15.75">
      <c r="D362" s="1"/>
    </row>
    <row r="363" ht="15.75">
      <c r="D363" s="1"/>
    </row>
    <row r="364" ht="15.75">
      <c r="D364" s="1"/>
    </row>
    <row r="365" ht="15.75">
      <c r="D365" s="1"/>
    </row>
    <row r="366" ht="15.75">
      <c r="D366" s="1"/>
    </row>
    <row r="367" ht="15.75">
      <c r="D367" s="1"/>
    </row>
    <row r="368" ht="15.75">
      <c r="D368" s="1"/>
    </row>
    <row r="369" ht="15.75">
      <c r="D369" s="1"/>
    </row>
    <row r="370" ht="15.75">
      <c r="D370" s="1"/>
    </row>
    <row r="371" ht="15.75">
      <c r="D371" s="1"/>
    </row>
    <row r="372" ht="15.75">
      <c r="D372" s="1"/>
    </row>
    <row r="373" ht="15.75">
      <c r="D373" s="1"/>
    </row>
    <row r="374" ht="15.75">
      <c r="D374" s="1"/>
    </row>
    <row r="375" ht="15.75">
      <c r="D375" s="1"/>
    </row>
    <row r="376" ht="15.75">
      <c r="D376" s="1"/>
    </row>
    <row r="377" ht="15.75">
      <c r="D377" s="1"/>
    </row>
    <row r="378" ht="15.75">
      <c r="D378" s="1"/>
    </row>
    <row r="379" ht="15.75">
      <c r="D379" s="1"/>
    </row>
    <row r="380" ht="15.75">
      <c r="D380" s="1"/>
    </row>
    <row r="381" ht="15.75">
      <c r="D381" s="1"/>
    </row>
    <row r="382" ht="15.75">
      <c r="D382" s="1"/>
    </row>
    <row r="383" ht="15.75">
      <c r="D383" s="1"/>
    </row>
    <row r="384" ht="15.75">
      <c r="D384" s="1"/>
    </row>
    <row r="385" ht="15.75">
      <c r="D385" s="1"/>
    </row>
    <row r="386" ht="15.75">
      <c r="D386" s="1"/>
    </row>
    <row r="387" ht="15.75">
      <c r="D387" s="1"/>
    </row>
    <row r="388" ht="15.75">
      <c r="D388" s="1"/>
    </row>
    <row r="389" ht="15.75">
      <c r="D389" s="1"/>
    </row>
    <row r="390" ht="15.75">
      <c r="D390" s="1"/>
    </row>
    <row r="391" ht="15.75">
      <c r="D391" s="1"/>
    </row>
    <row r="392" ht="15.75">
      <c r="D392" s="1"/>
    </row>
    <row r="393" ht="15.75">
      <c r="D393" s="1"/>
    </row>
    <row r="394" ht="15.75">
      <c r="D394" s="1"/>
    </row>
    <row r="395" ht="15.75">
      <c r="D395" s="1"/>
    </row>
    <row r="396" ht="15.75">
      <c r="D396" s="1"/>
    </row>
    <row r="397" ht="15.75">
      <c r="D397" s="1"/>
    </row>
    <row r="398" ht="15.75">
      <c r="D398" s="1"/>
    </row>
    <row r="399" ht="15.75">
      <c r="D399" s="1"/>
    </row>
    <row r="400" ht="15.75">
      <c r="D400" s="1"/>
    </row>
    <row r="401" ht="15.75">
      <c r="D401" s="1"/>
    </row>
    <row r="402" ht="15.75">
      <c r="D402" s="1"/>
    </row>
    <row r="403" ht="15.75">
      <c r="D403" s="1"/>
    </row>
    <row r="404" ht="15.75">
      <c r="D404" s="1"/>
    </row>
    <row r="405" ht="15.75">
      <c r="D405" s="1"/>
    </row>
    <row r="406" ht="15.75">
      <c r="D406" s="1"/>
    </row>
    <row r="407" ht="15.75">
      <c r="D407" s="1"/>
    </row>
    <row r="408" ht="15.75">
      <c r="D408" s="1"/>
    </row>
    <row r="409" ht="15.75">
      <c r="D409" s="1"/>
    </row>
    <row r="410" ht="15.75">
      <c r="D410" s="1"/>
    </row>
    <row r="411" ht="15.75">
      <c r="D411" s="1"/>
    </row>
    <row r="412" ht="15.75">
      <c r="D412" s="1"/>
    </row>
    <row r="413" ht="15.75">
      <c r="D413" s="1"/>
    </row>
    <row r="414" ht="15.75">
      <c r="D414" s="1"/>
    </row>
    <row r="415" ht="15.75">
      <c r="D415" s="1"/>
    </row>
  </sheetData>
  <sheetProtection/>
  <mergeCells count="1">
    <mergeCell ref="F7:F8"/>
  </mergeCells>
  <printOptions/>
  <pageMargins left="0.5" right="0.15" top="1" bottom="0.25" header="0.3" footer="0.5"/>
  <pageSetup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
      <selection activeCell="F28" sqref="F28"/>
    </sheetView>
  </sheetViews>
  <sheetFormatPr defaultColWidth="9.00390625" defaultRowHeight="15.75"/>
  <cols>
    <col min="4" max="4" width="13.125" style="0" customWidth="1"/>
    <col min="6" max="6" width="18.125" style="93" customWidth="1"/>
    <col min="7" max="7" width="15.75390625" style="93" bestFit="1" customWidth="1"/>
    <col min="9" max="9" width="2.875" style="0" customWidth="1"/>
    <col min="10" max="10" width="15.25390625" style="93" customWidth="1"/>
    <col min="11" max="11" width="12.125" style="0" bestFit="1" customWidth="1"/>
  </cols>
  <sheetData>
    <row r="1" spans="1:9" ht="17.25" customHeight="1">
      <c r="A1" s="752" t="s">
        <v>75</v>
      </c>
      <c r="B1" s="752"/>
      <c r="C1" s="752"/>
      <c r="D1" s="752"/>
      <c r="E1" s="752"/>
      <c r="F1" s="752"/>
      <c r="G1" s="752"/>
      <c r="H1" s="752"/>
      <c r="I1" s="102"/>
    </row>
    <row r="2" ht="15.75"/>
    <row r="3" spans="1:5" ht="15.75">
      <c r="A3" s="750" t="s">
        <v>99</v>
      </c>
      <c r="B3" s="750"/>
      <c r="C3" s="750"/>
      <c r="D3" s="750"/>
      <c r="E3" s="750"/>
    </row>
    <row r="4" spans="6:7" ht="15.75">
      <c r="F4" s="145">
        <v>2018</v>
      </c>
      <c r="G4" s="145">
        <v>2017</v>
      </c>
    </row>
    <row r="5" spans="1:7" ht="15.75">
      <c r="A5" s="751" t="s">
        <v>94</v>
      </c>
      <c r="B5" s="751"/>
      <c r="C5" s="751"/>
      <c r="D5" s="751"/>
      <c r="F5" s="143">
        <f>PPE!I21</f>
        <v>89418973.52</v>
      </c>
      <c r="G5" s="144">
        <f>+PPE!I55</f>
        <v>0</v>
      </c>
    </row>
    <row r="6" spans="1:11" ht="15.75">
      <c r="A6" s="751" t="s">
        <v>95</v>
      </c>
      <c r="B6" s="751"/>
      <c r="C6" s="751"/>
      <c r="D6" s="751"/>
      <c r="F6" s="144">
        <f>-PPE!I9</f>
        <v>-8123705</v>
      </c>
      <c r="G6" s="144">
        <f>-PPE!I42</f>
        <v>0</v>
      </c>
      <c r="I6" s="114"/>
      <c r="K6" s="93"/>
    </row>
    <row r="7" spans="1:11" ht="16.5" thickBot="1">
      <c r="A7" s="746" t="s">
        <v>96</v>
      </c>
      <c r="B7" s="747"/>
      <c r="C7" s="747"/>
      <c r="D7" s="748"/>
      <c r="F7" s="94">
        <f>SUM(F5:F6)</f>
        <v>81295268.52</v>
      </c>
      <c r="G7" s="94">
        <f>SUM(G5:G6)</f>
        <v>0</v>
      </c>
      <c r="K7" s="93"/>
    </row>
    <row r="8" ht="16.5" thickTop="1">
      <c r="K8" s="93"/>
    </row>
    <row r="9" spans="1:7" ht="15.75">
      <c r="A9" s="751" t="s">
        <v>97</v>
      </c>
      <c r="B9" s="751"/>
      <c r="C9" s="751"/>
      <c r="D9" s="751"/>
      <c r="F9" s="93" t="e">
        <f>'Note 3-18'!#REF!</f>
        <v>#REF!</v>
      </c>
      <c r="G9" s="93" t="e">
        <f>+'FS'!#REF!</f>
        <v>#REF!</v>
      </c>
    </row>
    <row r="10" spans="1:7" ht="15.75">
      <c r="A10" s="746" t="s">
        <v>98</v>
      </c>
      <c r="B10" s="749"/>
      <c r="C10" s="749"/>
      <c r="D10" s="749"/>
      <c r="E10" s="749"/>
      <c r="F10" s="98" t="e">
        <f>F7+F9</f>
        <v>#REF!</v>
      </c>
      <c r="G10" s="98" t="e">
        <f>G7+G9</f>
        <v>#REF!</v>
      </c>
    </row>
    <row r="11" ht="15.75"/>
    <row r="12" ht="15.75"/>
    <row r="13" spans="1:5" ht="15.75">
      <c r="A13" s="750" t="s">
        <v>100</v>
      </c>
      <c r="B13" s="750"/>
      <c r="C13" s="750"/>
      <c r="D13" s="750"/>
      <c r="E13" s="750"/>
    </row>
    <row r="14" ht="15.75"/>
    <row r="15" spans="1:7" ht="15.75">
      <c r="A15" s="745" t="s">
        <v>96</v>
      </c>
      <c r="B15" s="745"/>
      <c r="C15" s="745"/>
      <c r="D15" s="745"/>
      <c r="E15" s="745"/>
      <c r="F15" s="142">
        <f>35766971</f>
        <v>35766971</v>
      </c>
      <c r="G15" s="142">
        <v>42817449</v>
      </c>
    </row>
    <row r="16" spans="1:7" ht="15.75">
      <c r="A16" s="745" t="s">
        <v>101</v>
      </c>
      <c r="B16" s="751"/>
      <c r="C16" s="751"/>
      <c r="D16" s="751"/>
      <c r="E16" s="751"/>
      <c r="F16" s="93">
        <f>0</f>
        <v>0</v>
      </c>
      <c r="G16" s="93">
        <v>0</v>
      </c>
    </row>
    <row r="17" spans="1:7" ht="15.75">
      <c r="A17" s="745" t="s">
        <v>86</v>
      </c>
      <c r="B17" s="751"/>
      <c r="C17" s="751"/>
      <c r="D17" s="751"/>
      <c r="E17" s="751"/>
      <c r="F17" s="98">
        <f>SUM(F15:F16)</f>
        <v>35766971</v>
      </c>
      <c r="G17" s="98">
        <f>SUM(G15:G16)</f>
        <v>42817449</v>
      </c>
    </row>
    <row r="18" ht="15.75"/>
    <row r="19" spans="1:7" ht="15.75">
      <c r="A19" s="745" t="s">
        <v>102</v>
      </c>
      <c r="B19" s="745"/>
      <c r="C19" s="745"/>
      <c r="D19" s="745"/>
      <c r="E19" s="745"/>
      <c r="F19" s="99" t="e">
        <f>F10-F17</f>
        <v>#REF!</v>
      </c>
      <c r="G19" s="99" t="e">
        <f>G10-G17</f>
        <v>#REF!</v>
      </c>
    </row>
    <row r="20" spans="1:7" ht="15.75">
      <c r="A20" s="746" t="s">
        <v>103</v>
      </c>
      <c r="B20" s="747"/>
      <c r="C20" s="747"/>
      <c r="D20" s="747"/>
      <c r="E20" s="748"/>
      <c r="F20" s="95" t="e">
        <f>F19*0.25</f>
        <v>#REF!</v>
      </c>
      <c r="G20" s="95" t="e">
        <f>G19*0.25</f>
        <v>#REF!</v>
      </c>
    </row>
    <row r="22" ht="15.75">
      <c r="B22" s="101" t="s">
        <v>104</v>
      </c>
    </row>
    <row r="24" spans="2:7" ht="15.75">
      <c r="B24" s="96" t="s">
        <v>129</v>
      </c>
      <c r="F24" s="93" t="e">
        <f>+F20</f>
        <v>#REF!</v>
      </c>
      <c r="G24" s="93" t="e">
        <f>+G20</f>
        <v>#REF!</v>
      </c>
    </row>
    <row r="25" spans="2:7" ht="15.75">
      <c r="B25" s="96" t="s">
        <v>130</v>
      </c>
      <c r="F25" s="93" t="e">
        <f>G24</f>
        <v>#REF!</v>
      </c>
      <c r="G25" s="93">
        <v>11496387</v>
      </c>
    </row>
    <row r="26" ht="15.75">
      <c r="B26" s="96"/>
    </row>
    <row r="27" spans="2:7" ht="16.5" thickBot="1">
      <c r="B27" s="100" t="s">
        <v>105</v>
      </c>
      <c r="F27" s="97" t="e">
        <f>F24-F25</f>
        <v>#REF!</v>
      </c>
      <c r="G27" s="97" t="e">
        <f>G24-G25</f>
        <v>#REF!</v>
      </c>
    </row>
    <row r="28" ht="16.5" thickTop="1"/>
    <row r="30" s="152" customFormat="1" ht="15.75">
      <c r="J30" s="153"/>
    </row>
    <row r="47" s="100" customFormat="1" ht="15.75">
      <c r="J47" s="99"/>
    </row>
  </sheetData>
  <sheetProtection/>
  <mergeCells count="13">
    <mergeCell ref="A1:H1"/>
    <mergeCell ref="A5:D5"/>
    <mergeCell ref="A6:D6"/>
    <mergeCell ref="A7:D7"/>
    <mergeCell ref="A9:D9"/>
    <mergeCell ref="A17:E17"/>
    <mergeCell ref="A19:E19"/>
    <mergeCell ref="A20:E20"/>
    <mergeCell ref="A10:E10"/>
    <mergeCell ref="A3:E3"/>
    <mergeCell ref="A13:E13"/>
    <mergeCell ref="A15:E15"/>
    <mergeCell ref="A16:E16"/>
  </mergeCells>
  <printOptions/>
  <pageMargins left="0.7" right="0.7" top="0.75" bottom="0.75" header="0.3" footer="0.3"/>
  <pageSetup horizontalDpi="600" verticalDpi="600" orientation="portrait"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Rahima Food Corporation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 for 1999-2000</dc:title>
  <dc:subject>Financial Statement for 1999-2000</dc:subject>
  <dc:creator>CFO</dc:creator>
  <cp:keywords/>
  <dc:description/>
  <cp:lastModifiedBy>USER</cp:lastModifiedBy>
  <cp:lastPrinted>2023-10-22T07:26:49Z</cp:lastPrinted>
  <dcterms:created xsi:type="dcterms:W3CDTF">2000-11-01T03:49:33Z</dcterms:created>
  <dcterms:modified xsi:type="dcterms:W3CDTF">2023-10-22T07:32:12Z</dcterms:modified>
  <cp:category/>
  <cp:version/>
  <cp:contentType/>
  <cp:contentStatus/>
</cp:coreProperties>
</file>